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회계업무\추경예산\2016\학지\"/>
    </mc:Choice>
  </mc:AlternateContent>
  <bookViews>
    <workbookView xWindow="-105" yWindow="-15" windowWidth="23835" windowHeight="12420"/>
  </bookViews>
  <sheets>
    <sheet name="세입.세출 총괄표" sheetId="9" r:id="rId1"/>
    <sheet name="2016년 세입세출" sheetId="10" r:id="rId2"/>
    <sheet name="Sheet1" sheetId="1" r:id="rId3"/>
    <sheet name="Sheet2" sheetId="2" r:id="rId4"/>
    <sheet name="Sheet3" sheetId="3" r:id="rId5"/>
  </sheets>
  <definedNames>
    <definedName name="_xlnm.Print_Area" localSheetId="1">'2016년 세입세출'!$A$1:$K$177</definedName>
    <definedName name="_xlnm.Print_Area" localSheetId="0">'세입.세출 총괄표'!$A$1:$N$50</definedName>
  </definedNames>
  <calcPr calcId="152511"/>
</workbook>
</file>

<file path=xl/calcChain.xml><?xml version="1.0" encoding="utf-8"?>
<calcChain xmlns="http://schemas.openxmlformats.org/spreadsheetml/2006/main">
  <c r="L22" i="9" l="1"/>
  <c r="K22" i="9"/>
  <c r="M20" i="9"/>
  <c r="E80" i="10"/>
  <c r="K84" i="10"/>
  <c r="G85" i="10"/>
  <c r="E85" i="10" s="1"/>
  <c r="J171" i="10"/>
  <c r="H174" i="10"/>
  <c r="H176" i="10"/>
  <c r="J169" i="10"/>
  <c r="H167" i="10" s="1"/>
  <c r="H154" i="10"/>
  <c r="H147" i="10"/>
  <c r="J157" i="10"/>
  <c r="J156" i="10"/>
  <c r="H141" i="10"/>
  <c r="J137" i="10"/>
  <c r="H131" i="10" s="1"/>
  <c r="J127" i="10"/>
  <c r="H116" i="10" s="1"/>
  <c r="J126" i="10"/>
  <c r="H111" i="10" s="1"/>
  <c r="J108" i="10"/>
  <c r="H106" i="10" s="1"/>
  <c r="J107" i="10"/>
  <c r="H103" i="10" s="1"/>
  <c r="J99" i="10"/>
  <c r="H96" i="10" s="1"/>
  <c r="H80" i="10"/>
  <c r="J85" i="10"/>
  <c r="H85" i="10" s="1"/>
  <c r="H10" i="10"/>
  <c r="H12" i="10"/>
  <c r="H7" i="10"/>
  <c r="H14" i="10"/>
  <c r="J168" i="10"/>
  <c r="J161" i="10" s="1"/>
  <c r="J146" i="10"/>
  <c r="H145" i="10" s="1"/>
  <c r="J145" i="10"/>
  <c r="H143" i="10" s="1"/>
  <c r="J141" i="10"/>
  <c r="H139" i="10" s="1"/>
  <c r="J138" i="10"/>
  <c r="H134" i="10" s="1"/>
  <c r="J98" i="10"/>
  <c r="H92" i="10" s="1"/>
  <c r="J83" i="10"/>
  <c r="H83" i="10" s="1"/>
  <c r="J79" i="10"/>
  <c r="H79" i="10" s="1"/>
  <c r="J74" i="10"/>
  <c r="H70" i="10" s="1"/>
  <c r="J68" i="10"/>
  <c r="H68" i="10" s="1"/>
  <c r="J64" i="10"/>
  <c r="H56" i="10" s="1"/>
  <c r="J63" i="10"/>
  <c r="H54" i="10" s="1"/>
  <c r="J53" i="10"/>
  <c r="H52" i="10" s="1"/>
  <c r="J52" i="10"/>
  <c r="H49" i="10" s="1"/>
  <c r="J48" i="10"/>
  <c r="H48" i="10" s="1"/>
  <c r="J42" i="10"/>
  <c r="H31" i="10" s="1"/>
  <c r="J41" i="10"/>
  <c r="H30" i="10" s="1"/>
  <c r="J29" i="10"/>
  <c r="H25" i="10" s="1"/>
  <c r="J6" i="10"/>
  <c r="J5" i="10"/>
  <c r="G42" i="10"/>
  <c r="G41" i="10"/>
  <c r="G157" i="10"/>
  <c r="E154" i="10" s="1"/>
  <c r="G156" i="10"/>
  <c r="E147" i="10" s="1"/>
  <c r="G146" i="10"/>
  <c r="E145" i="10" s="1"/>
  <c r="G145" i="10"/>
  <c r="E143" i="10" s="1"/>
  <c r="G137" i="10"/>
  <c r="E131" i="10" s="1"/>
  <c r="G138" i="10"/>
  <c r="E134" i="10" s="1"/>
  <c r="G127" i="10"/>
  <c r="E116" i="10" s="1"/>
  <c r="G126" i="10"/>
  <c r="E111" i="10" s="1"/>
  <c r="M127" i="10"/>
  <c r="G99" i="10"/>
  <c r="G98" i="10"/>
  <c r="H110" i="10" l="1"/>
  <c r="H109" i="10"/>
  <c r="K85" i="10"/>
  <c r="H163" i="10"/>
  <c r="J162" i="10"/>
  <c r="H81" i="10"/>
  <c r="J81" i="10"/>
  <c r="J90" i="10"/>
  <c r="J91" i="10"/>
  <c r="H66" i="10"/>
  <c r="J66" i="10"/>
  <c r="J109" i="10"/>
  <c r="J110" i="10"/>
  <c r="J23" i="10"/>
  <c r="J21" i="10" s="1"/>
  <c r="J24" i="10"/>
  <c r="E110" i="10"/>
  <c r="G110" i="10"/>
  <c r="K116" i="10"/>
  <c r="K111" i="10"/>
  <c r="J88" i="10" l="1"/>
  <c r="J86" i="10" s="1"/>
  <c r="J19" i="10" s="1"/>
  <c r="J22" i="10"/>
  <c r="J89" i="10"/>
  <c r="J87" i="10" s="1"/>
  <c r="J20" i="10" l="1"/>
  <c r="G6" i="10" l="1"/>
  <c r="G5" i="10"/>
  <c r="M177" i="10" l="1"/>
  <c r="L88" i="10"/>
  <c r="L89" i="10"/>
  <c r="L80" i="10"/>
  <c r="L81" i="10"/>
  <c r="L66" i="10"/>
  <c r="M70" i="10"/>
  <c r="L24" i="10"/>
  <c r="L23" i="10"/>
  <c r="L21" i="10" s="1"/>
  <c r="L22" i="10" l="1"/>
  <c r="L19" i="10"/>
  <c r="L34" i="9"/>
  <c r="K145" i="10"/>
  <c r="K134" i="10"/>
  <c r="K82" i="10"/>
  <c r="K80" i="10" s="1"/>
  <c r="K78" i="10"/>
  <c r="K69" i="10"/>
  <c r="K67" i="10"/>
  <c r="K46" i="10"/>
  <c r="K26" i="10"/>
  <c r="F16" i="9"/>
  <c r="G16" i="9" s="1"/>
  <c r="G171" i="10"/>
  <c r="E176" i="10"/>
  <c r="E174" i="10"/>
  <c r="M142" i="10"/>
  <c r="M141" i="10"/>
  <c r="K176" i="10" l="1"/>
  <c r="K174" i="10"/>
  <c r="M157" i="10"/>
  <c r="M138" i="10"/>
  <c r="M156" i="10"/>
  <c r="K141" i="10"/>
  <c r="M108" i="10" l="1"/>
  <c r="M107" i="10"/>
  <c r="M99" i="10" l="1"/>
  <c r="M98" i="10"/>
  <c r="M42" i="10" l="1"/>
  <c r="M41" i="10"/>
  <c r="E31" i="10" l="1"/>
  <c r="K13" i="10" l="1"/>
  <c r="K11" i="10"/>
  <c r="K9" i="10"/>
  <c r="K8" i="10"/>
  <c r="K65" i="10"/>
  <c r="M146" i="10"/>
  <c r="M85" i="10"/>
  <c r="H65" i="10"/>
  <c r="H5" i="10"/>
  <c r="M52" i="10" l="1"/>
  <c r="M79" i="10"/>
  <c r="M66" i="10" s="1"/>
  <c r="H6" i="10"/>
  <c r="K172" i="10"/>
  <c r="K170" i="10" s="1"/>
  <c r="H172" i="10"/>
  <c r="H170" i="10" s="1"/>
  <c r="M80" i="10"/>
  <c r="M29" i="10"/>
  <c r="M169" i="10" l="1"/>
  <c r="M48" i="10"/>
  <c r="M63" i="10"/>
  <c r="M53" i="10"/>
  <c r="M168" i="10"/>
  <c r="K31" i="10"/>
  <c r="M81" i="10"/>
  <c r="G108" i="10"/>
  <c r="E106" i="10" s="1"/>
  <c r="K106" i="10" s="1"/>
  <c r="G83" i="10"/>
  <c r="G79" i="10"/>
  <c r="E79" i="10" s="1"/>
  <c r="K79" i="10" s="1"/>
  <c r="G68" i="10"/>
  <c r="E65" i="10"/>
  <c r="E30" i="10"/>
  <c r="K30" i="10" s="1"/>
  <c r="E7" i="10"/>
  <c r="E5" i="10" s="1"/>
  <c r="L40" i="9"/>
  <c r="K40" i="9"/>
  <c r="K10" i="9"/>
  <c r="G81" i="10" l="1"/>
  <c r="E83" i="10"/>
  <c r="H161" i="10"/>
  <c r="H91" i="10"/>
  <c r="H90" i="10"/>
  <c r="H88" i="10" s="1"/>
  <c r="H86" i="10" s="1"/>
  <c r="H162" i="10"/>
  <c r="M23" i="10"/>
  <c r="H23" i="10"/>
  <c r="H21" i="10" s="1"/>
  <c r="K7" i="10"/>
  <c r="K5" i="10" s="1"/>
  <c r="E68" i="10"/>
  <c r="G168" i="10"/>
  <c r="G161" i="10" s="1"/>
  <c r="G169" i="10"/>
  <c r="E167" i="10" s="1"/>
  <c r="E162" i="10" s="1"/>
  <c r="E10" i="10"/>
  <c r="K10" i="10" s="1"/>
  <c r="G52" i="10"/>
  <c r="E49" i="10" s="1"/>
  <c r="K49" i="10" s="1"/>
  <c r="K147" i="10"/>
  <c r="E12" i="10"/>
  <c r="K12" i="10" s="1"/>
  <c r="G48" i="10"/>
  <c r="G107" i="10"/>
  <c r="E103" i="10" s="1"/>
  <c r="K103" i="10" s="1"/>
  <c r="G141" i="10"/>
  <c r="E14" i="10"/>
  <c r="K14" i="10" s="1"/>
  <c r="K143" i="10"/>
  <c r="E172" i="10"/>
  <c r="E170" i="10" s="1"/>
  <c r="G74" i="10"/>
  <c r="E70" i="10" s="1"/>
  <c r="K70" i="10" s="1"/>
  <c r="K131" i="10"/>
  <c r="G63" i="10"/>
  <c r="E54" i="10" s="1"/>
  <c r="K54" i="10" s="1"/>
  <c r="G91" i="10"/>
  <c r="E96" i="10"/>
  <c r="K96" i="10" s="1"/>
  <c r="G29" i="10"/>
  <c r="M49" i="9"/>
  <c r="N49" i="9" s="1"/>
  <c r="M50" i="9"/>
  <c r="N50" i="9" s="1"/>
  <c r="L48" i="9"/>
  <c r="K48" i="9"/>
  <c r="K34" i="9"/>
  <c r="M28" i="9"/>
  <c r="K8" i="9"/>
  <c r="M22" i="9"/>
  <c r="M26" i="9"/>
  <c r="N26" i="9" s="1"/>
  <c r="M24" i="9"/>
  <c r="N24" i="9" s="1"/>
  <c r="E81" i="10" l="1"/>
  <c r="K83" i="10"/>
  <c r="K81" i="10" s="1"/>
  <c r="H89" i="10"/>
  <c r="H87" i="10" s="1"/>
  <c r="G23" i="10"/>
  <c r="E139" i="10"/>
  <c r="E109" i="10" s="1"/>
  <c r="G109" i="10"/>
  <c r="K68" i="10"/>
  <c r="K66" i="10" s="1"/>
  <c r="E66" i="10"/>
  <c r="G66" i="10"/>
  <c r="H19" i="10"/>
  <c r="M89" i="10"/>
  <c r="M21" i="10"/>
  <c r="H24" i="10"/>
  <c r="H22" i="10" s="1"/>
  <c r="M64" i="10"/>
  <c r="M19" i="10"/>
  <c r="O19" i="10" s="1"/>
  <c r="M88" i="10"/>
  <c r="K167" i="10"/>
  <c r="K162" i="10" s="1"/>
  <c r="K6" i="9"/>
  <c r="E91" i="10"/>
  <c r="K91" i="10"/>
  <c r="E6" i="10"/>
  <c r="E48" i="10"/>
  <c r="K48" i="10" s="1"/>
  <c r="K6" i="10"/>
  <c r="E163" i="10"/>
  <c r="G162" i="10"/>
  <c r="G53" i="10"/>
  <c r="E52" i="10" s="1"/>
  <c r="K52" i="10" s="1"/>
  <c r="E25" i="10"/>
  <c r="M48" i="9"/>
  <c r="N48" i="9" s="1"/>
  <c r="D6" i="9"/>
  <c r="F18" i="9"/>
  <c r="G18" i="9" s="1"/>
  <c r="H20" i="10" l="1"/>
  <c r="K139" i="10"/>
  <c r="K109" i="10" s="1"/>
  <c r="E89" i="10"/>
  <c r="E87" i="10" s="1"/>
  <c r="M24" i="10"/>
  <c r="K154" i="10"/>
  <c r="E161" i="10"/>
  <c r="K163" i="10"/>
  <c r="K161" i="10" s="1"/>
  <c r="G90" i="10"/>
  <c r="G88" i="10" s="1"/>
  <c r="G86" i="10" s="1"/>
  <c r="E92" i="10"/>
  <c r="K92" i="10" s="1"/>
  <c r="K90" i="10" s="1"/>
  <c r="K25" i="10"/>
  <c r="K23" i="10" s="1"/>
  <c r="K21" i="10" s="1"/>
  <c r="G89" i="10"/>
  <c r="G87" i="10" s="1"/>
  <c r="G21" i="10"/>
  <c r="G64" i="10"/>
  <c r="E23" i="10"/>
  <c r="M46" i="9"/>
  <c r="N46" i="9" s="1"/>
  <c r="M44" i="9"/>
  <c r="N44" i="9" s="1"/>
  <c r="M42" i="9"/>
  <c r="N42" i="9" s="1"/>
  <c r="M40" i="9"/>
  <c r="N40" i="9" s="1"/>
  <c r="M38" i="9"/>
  <c r="N38" i="9" s="1"/>
  <c r="M36" i="9"/>
  <c r="N36" i="9" s="1"/>
  <c r="N22" i="9"/>
  <c r="N20" i="9"/>
  <c r="M18" i="9"/>
  <c r="N18" i="9" s="1"/>
  <c r="M16" i="9"/>
  <c r="N16" i="9" s="1"/>
  <c r="M14" i="9"/>
  <c r="N14" i="9" s="1"/>
  <c r="F14" i="9"/>
  <c r="G14" i="9" s="1"/>
  <c r="M12" i="9"/>
  <c r="N12" i="9" s="1"/>
  <c r="L10" i="9"/>
  <c r="F10" i="9"/>
  <c r="G10" i="9" s="1"/>
  <c r="E6" i="9"/>
  <c r="K110" i="10" l="1"/>
  <c r="K89" i="10" s="1"/>
  <c r="K87" i="10" s="1"/>
  <c r="M10" i="9"/>
  <c r="N10" i="9" s="1"/>
  <c r="E56" i="10"/>
  <c r="K56" i="10" s="1"/>
  <c r="G24" i="10"/>
  <c r="G22" i="10" s="1"/>
  <c r="G20" i="10" s="1"/>
  <c r="G19" i="10"/>
  <c r="M22" i="10"/>
  <c r="E90" i="10"/>
  <c r="E88" i="10" s="1"/>
  <c r="E86" i="10" s="1"/>
  <c r="K88" i="10"/>
  <c r="K86" i="10" s="1"/>
  <c r="K19" i="10" s="1"/>
  <c r="E21" i="10"/>
  <c r="M34" i="9"/>
  <c r="N34" i="9" s="1"/>
  <c r="F6" i="9"/>
  <c r="G6" i="9" s="1"/>
  <c r="L8" i="9"/>
  <c r="L6" i="9" s="1"/>
  <c r="K24" i="10" l="1"/>
  <c r="K22" i="10" s="1"/>
  <c r="K20" i="10" s="1"/>
  <c r="E24" i="10"/>
  <c r="E22" i="10" s="1"/>
  <c r="E20" i="10" s="1"/>
  <c r="E19" i="10"/>
  <c r="M6" i="9"/>
  <c r="N6" i="9" s="1"/>
  <c r="M8" i="9"/>
  <c r="N8" i="9" s="1"/>
</calcChain>
</file>

<file path=xl/comments1.xml><?xml version="1.0" encoding="utf-8"?>
<comments xmlns="http://schemas.openxmlformats.org/spreadsheetml/2006/main">
  <authors>
    <author>YOOL</author>
  </authors>
  <commentList>
    <comment ref="N19" authorId="0" shapeId="0">
      <text>
        <r>
          <rPr>
            <b/>
            <sz val="9"/>
            <color indexed="81"/>
            <rFont val="Tahoma"/>
            <family val="2"/>
          </rPr>
          <t>YOOL: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보조금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이자수입</t>
        </r>
        <r>
          <rPr>
            <sz val="9"/>
            <color indexed="81"/>
            <rFont val="Tahoma"/>
            <family val="2"/>
          </rPr>
          <t xml:space="preserve"> (12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몰라서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안넣음</t>
        </r>
        <r>
          <rPr>
            <sz val="9"/>
            <color indexed="81"/>
            <rFont val="Tahoma"/>
            <family val="2"/>
          </rPr>
          <t>..)</t>
        </r>
      </text>
    </comment>
    <comment ref="O19" authorId="0" shapeId="0">
      <text>
        <r>
          <rPr>
            <b/>
            <sz val="9"/>
            <color indexed="81"/>
            <rFont val="Tahoma"/>
            <family val="2"/>
          </rPr>
          <t xml:space="preserve">YOOL:
</t>
        </r>
        <r>
          <rPr>
            <b/>
            <sz val="9"/>
            <color indexed="81"/>
            <rFont val="돋움"/>
            <family val="3"/>
            <charset val="129"/>
          </rPr>
          <t>백원단위맞춤</t>
        </r>
      </text>
    </comment>
    <comment ref="M23" authorId="0" shapeId="0">
      <text>
        <r>
          <rPr>
            <b/>
            <sz val="9"/>
            <color indexed="81"/>
            <rFont val="Tahoma"/>
            <family val="2"/>
          </rPr>
          <t>YOOL: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반납할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인건비</t>
        </r>
      </text>
    </comment>
  </commentList>
</comments>
</file>

<file path=xl/sharedStrings.xml><?xml version="1.0" encoding="utf-8"?>
<sst xmlns="http://schemas.openxmlformats.org/spreadsheetml/2006/main" count="403" uniqueCount="180">
  <si>
    <t>(단위 : 천원)</t>
    <phoneticPr fontId="6" type="noConversion"/>
  </si>
  <si>
    <t>세목</t>
    <phoneticPr fontId="6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</si>
  <si>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</si>
  <si>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</si>
  <si>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</si>
  <si>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</si>
  <si>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 xml:space="preserve"> 0 프로그램유지보수비</t>
  </si>
  <si>
    <t>학습지원대체자료서비스</t>
    <phoneticPr fontId="3" type="noConversion"/>
  </si>
  <si>
    <t xml:space="preserve"> 0 봉사단간담회비- 식대</t>
    <phoneticPr fontId="3" type="noConversion"/>
  </si>
  <si>
    <t>공공요금</t>
    <phoneticPr fontId="3" type="noConversion"/>
  </si>
  <si>
    <t>예비비및기타</t>
    <phoneticPr fontId="3" type="noConversion"/>
  </si>
  <si>
    <t>반환금</t>
    <phoneticPr fontId="3" type="noConversion"/>
  </si>
  <si>
    <t>예비비</t>
    <phoneticPr fontId="3" type="noConversion"/>
  </si>
  <si>
    <t xml:space="preserve"> 0 봉사단간담회비-현수막제작비</t>
    <phoneticPr fontId="3" type="noConversion"/>
  </si>
  <si>
    <t>&lt;세입. 세출 총괄&gt;</t>
    <phoneticPr fontId="6" type="noConversion"/>
  </si>
  <si>
    <t>(단위 : 천원)</t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</si>
  <si>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입</t>
    </r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</si>
  <si>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출</t>
    </r>
    <phoneticPr fontId="6" type="noConversion"/>
  </si>
  <si>
    <r>
      <rPr>
        <b/>
        <sz val="9"/>
        <rFont val="돋움체"/>
        <family val="3"/>
        <charset val="129"/>
      </rPr>
      <t>관</t>
    </r>
    <phoneticPr fontId="6" type="noConversion"/>
  </si>
  <si>
    <r>
      <rPr>
        <b/>
        <sz val="9"/>
        <rFont val="돋움체"/>
        <family val="3"/>
        <charset val="129"/>
      </rPr>
      <t>항</t>
    </r>
    <phoneticPr fontId="6" type="noConversion"/>
  </si>
  <si>
    <r>
      <rPr>
        <b/>
        <sz val="9"/>
        <rFont val="돋움체"/>
        <family val="3"/>
        <charset val="129"/>
      </rPr>
      <t>목</t>
    </r>
    <phoneticPr fontId="6" type="noConversion"/>
  </si>
  <si>
    <r>
      <rPr>
        <b/>
        <sz val="9"/>
        <rFont val="돋움체"/>
        <family val="3"/>
        <charset val="129"/>
      </rPr>
      <t>증감</t>
    </r>
    <r>
      <rPr>
        <b/>
        <sz val="9"/>
        <rFont val="+"/>
        <family val="2"/>
      </rPr>
      <t>(B-A)</t>
    </r>
    <phoneticPr fontId="6" type="noConversion"/>
  </si>
  <si>
    <r>
      <rPr>
        <b/>
        <sz val="9"/>
        <rFont val="돋움체"/>
        <family val="3"/>
        <charset val="129"/>
      </rPr>
      <t>금액</t>
    </r>
    <phoneticPr fontId="6" type="noConversion"/>
  </si>
  <si>
    <r>
      <rPr>
        <b/>
        <sz val="9"/>
        <rFont val="돋움체"/>
        <family val="3"/>
        <charset val="129"/>
      </rPr>
      <t>비율</t>
    </r>
    <r>
      <rPr>
        <b/>
        <sz val="9"/>
        <rFont val="+"/>
        <family val="2"/>
      </rPr>
      <t>(%)</t>
    </r>
    <phoneticPr fontId="6" type="noConversion"/>
  </si>
  <si>
    <r>
      <rPr>
        <sz val="9"/>
        <rFont val="돋움체"/>
        <family val="3"/>
        <charset val="129"/>
      </rPr>
      <t>계</t>
    </r>
    <phoneticPr fontId="6" type="noConversion"/>
  </si>
  <si>
    <t xml:space="preserve"> </t>
    <phoneticPr fontId="6" type="noConversion"/>
  </si>
  <si>
    <r>
      <rPr>
        <sz val="9"/>
        <rFont val="돋움체"/>
        <family val="3"/>
        <charset val="129"/>
      </rPr>
      <t>보조금
수입</t>
    </r>
    <phoneticPr fontId="6" type="noConversion"/>
  </si>
  <si>
    <r>
      <rPr>
        <sz val="9"/>
        <rFont val="돋움체"/>
        <family val="3"/>
        <charset val="129"/>
      </rPr>
      <t>사무비</t>
    </r>
    <phoneticPr fontId="6" type="noConversion"/>
  </si>
  <si>
    <r>
      <rPr>
        <sz val="9"/>
        <rFont val="돋움체"/>
        <family val="3"/>
        <charset val="129"/>
      </rPr>
      <t>인건비</t>
    </r>
    <phoneticPr fontId="6" type="noConversion"/>
  </si>
  <si>
    <r>
      <rPr>
        <sz val="9"/>
        <rFont val="돋움체"/>
        <family val="3"/>
        <charset val="129"/>
      </rPr>
      <t>전입금</t>
    </r>
    <phoneticPr fontId="6" type="noConversion"/>
  </si>
  <si>
    <r>
      <rPr>
        <sz val="9"/>
        <rFont val="돋움체"/>
        <family val="3"/>
        <charset val="129"/>
      </rPr>
      <t>급여</t>
    </r>
    <phoneticPr fontId="6" type="noConversion"/>
  </si>
  <si>
    <r>
      <rPr>
        <sz val="9"/>
        <rFont val="돋움체"/>
        <family val="3"/>
        <charset val="129"/>
      </rPr>
      <t>잡수입</t>
    </r>
    <phoneticPr fontId="6" type="noConversion"/>
  </si>
  <si>
    <r>
      <rPr>
        <sz val="9"/>
        <rFont val="돋움체"/>
        <family val="3"/>
        <charset val="129"/>
      </rPr>
      <t>제수당</t>
    </r>
    <phoneticPr fontId="6" type="noConversion"/>
  </si>
  <si>
    <r>
      <rPr>
        <sz val="9"/>
        <rFont val="돋움체"/>
        <family val="3"/>
        <charset val="129"/>
      </rPr>
      <t>퇴직
적립금</t>
    </r>
    <phoneticPr fontId="6" type="noConversion"/>
  </si>
  <si>
    <r>
      <rPr>
        <sz val="9"/>
        <rFont val="돋움체"/>
        <family val="3"/>
        <charset val="129"/>
      </rPr>
      <t>사회보험
부담비용</t>
    </r>
    <phoneticPr fontId="6" type="noConversion"/>
  </si>
  <si>
    <r>
      <rPr>
        <sz val="9"/>
        <rFont val="돋움체"/>
        <family val="3"/>
        <charset val="129"/>
      </rPr>
      <t>기타
후생경비</t>
    </r>
    <phoneticPr fontId="6" type="noConversion"/>
  </si>
  <si>
    <r>
      <rPr>
        <sz val="9"/>
        <rFont val="돋움체"/>
        <family val="3"/>
        <charset val="129"/>
      </rPr>
      <t>운영비</t>
    </r>
    <phoneticPr fontId="6" type="noConversion"/>
  </si>
  <si>
    <r>
      <rPr>
        <sz val="9"/>
        <rFont val="돋움체"/>
        <family val="3"/>
        <charset val="129"/>
      </rPr>
      <t>여비</t>
    </r>
    <phoneticPr fontId="6" type="noConversion"/>
  </si>
  <si>
    <r>
      <rPr>
        <sz val="9"/>
        <rFont val="돋움체"/>
        <family val="3"/>
        <charset val="129"/>
      </rPr>
      <t>수용비</t>
    </r>
    <r>
      <rPr>
        <sz val="9"/>
        <rFont val="+"/>
        <family val="2"/>
      </rPr>
      <t xml:space="preserve"> </t>
    </r>
    <r>
      <rPr>
        <sz val="9"/>
        <rFont val="돋움체"/>
        <family val="3"/>
        <charset val="129"/>
      </rPr>
      <t>및</t>
    </r>
    <r>
      <rPr>
        <sz val="9"/>
        <rFont val="+"/>
        <family val="2"/>
      </rPr>
      <t xml:space="preserve"> 
</t>
    </r>
    <r>
      <rPr>
        <sz val="9"/>
        <rFont val="돋움체"/>
        <family val="3"/>
        <charset val="129"/>
      </rPr>
      <t>수수료</t>
    </r>
    <phoneticPr fontId="6" type="noConversion"/>
  </si>
  <si>
    <r>
      <t>&lt;</t>
    </r>
    <r>
      <rPr>
        <b/>
        <sz val="9"/>
        <rFont val="돋움체"/>
        <family val="3"/>
        <charset val="129"/>
      </rPr>
      <t>세입</t>
    </r>
    <r>
      <rPr>
        <b/>
        <sz val="9"/>
        <rFont val="+"/>
        <family val="2"/>
      </rPr>
      <t xml:space="preserve">. </t>
    </r>
    <r>
      <rPr>
        <b/>
        <sz val="9"/>
        <rFont val="돋움체"/>
        <family val="3"/>
        <charset val="129"/>
      </rPr>
      <t>세출</t>
    </r>
    <r>
      <rPr>
        <b/>
        <sz val="9"/>
        <rFont val="+"/>
        <family val="2"/>
      </rPr>
      <t xml:space="preserve"> </t>
    </r>
    <r>
      <rPr>
        <b/>
        <sz val="9"/>
        <rFont val="돋움체"/>
        <family val="3"/>
        <charset val="129"/>
      </rPr>
      <t>총괄</t>
    </r>
    <r>
      <rPr>
        <b/>
        <sz val="9"/>
        <rFont val="+"/>
        <family val="2"/>
      </rPr>
      <t>&gt;</t>
    </r>
    <phoneticPr fontId="6" type="noConversion"/>
  </si>
  <si>
    <r>
      <t>(</t>
    </r>
    <r>
      <rPr>
        <sz val="9"/>
        <rFont val="돋움체"/>
        <family val="3"/>
        <charset val="129"/>
      </rPr>
      <t>단위</t>
    </r>
    <r>
      <rPr>
        <sz val="9"/>
        <rFont val="+"/>
        <family val="2"/>
      </rPr>
      <t xml:space="preserve"> : </t>
    </r>
    <r>
      <rPr>
        <sz val="9"/>
        <rFont val="돋움체"/>
        <family val="3"/>
        <charset val="129"/>
      </rPr>
      <t>천원</t>
    </r>
    <r>
      <rPr>
        <sz val="9"/>
        <rFont val="+"/>
        <family val="2"/>
      </rPr>
      <t>)</t>
    </r>
    <phoneticPr fontId="6" type="noConversion"/>
  </si>
  <si>
    <r>
      <rPr>
        <sz val="9"/>
        <rFont val="돋움체"/>
        <family val="3"/>
        <charset val="129"/>
      </rPr>
      <t>재산조성비</t>
    </r>
    <phoneticPr fontId="6" type="noConversion"/>
  </si>
  <si>
    <r>
      <rPr>
        <sz val="9"/>
        <rFont val="돋움체"/>
        <family val="3"/>
        <charset val="129"/>
      </rPr>
      <t>시설비</t>
    </r>
    <phoneticPr fontId="6" type="noConversion"/>
  </si>
  <si>
    <r>
      <rPr>
        <sz val="9"/>
        <rFont val="돋움체"/>
        <family val="3"/>
        <charset val="129"/>
      </rPr>
      <t>자산취득비</t>
    </r>
    <phoneticPr fontId="6" type="noConversion"/>
  </si>
  <si>
    <r>
      <rPr>
        <sz val="9"/>
        <rFont val="돋움체"/>
        <family val="3"/>
        <charset val="129"/>
      </rPr>
      <t>시설장비
유지보수비</t>
    </r>
    <phoneticPr fontId="6" type="noConversion"/>
  </si>
  <si>
    <r>
      <rPr>
        <sz val="9"/>
        <rFont val="돋움체"/>
        <family val="3"/>
        <charset val="129"/>
      </rPr>
      <t>사업비</t>
    </r>
    <phoneticPr fontId="6" type="noConversion"/>
  </si>
  <si>
    <r>
      <rPr>
        <sz val="9"/>
        <rFont val="돋움체"/>
        <family val="3"/>
        <charset val="129"/>
      </rPr>
      <t>화면해설서비스사업</t>
    </r>
    <phoneticPr fontId="3" type="noConversion"/>
  </si>
  <si>
    <r>
      <rPr>
        <sz val="9"/>
        <rFont val="돋움체"/>
        <family val="3"/>
        <charset val="129"/>
      </rPr>
      <t>학습지원대체자료지원</t>
    </r>
    <r>
      <rPr>
        <sz val="9"/>
        <rFont val="+"/>
        <family val="2"/>
      </rPr>
      <t xml:space="preserve">     </t>
    </r>
    <r>
      <rPr>
        <sz val="9"/>
        <rFont val="돋움체"/>
        <family val="3"/>
        <charset val="129"/>
      </rPr>
      <t>서비스</t>
    </r>
    <phoneticPr fontId="3" type="noConversion"/>
  </si>
  <si>
    <r>
      <rPr>
        <sz val="9"/>
        <rFont val="돋움체"/>
        <family val="3"/>
        <charset val="129"/>
      </rPr>
      <t>정보제공사업</t>
    </r>
    <phoneticPr fontId="3" type="noConversion"/>
  </si>
  <si>
    <t>전년도       이월금</t>
    <phoneticPr fontId="6" type="noConversion"/>
  </si>
  <si>
    <t>예비비 및   기타</t>
    <phoneticPr fontId="3" type="noConversion"/>
  </si>
  <si>
    <t xml:space="preserve"> 0 평가회의비</t>
    <phoneticPr fontId="3" type="noConversion"/>
  </si>
  <si>
    <t>&lt;세입&gt;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</si>
  <si>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</si>
  <si>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</si>
  <si>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</si>
  <si>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</si>
  <si>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계</t>
    <phoneticPr fontId="6" type="noConversion"/>
  </si>
  <si>
    <t xml:space="preserve"> </t>
    <phoneticPr fontId="6" type="noConversion"/>
  </si>
  <si>
    <t>보조금
수입</t>
    <phoneticPr fontId="6" type="noConversion"/>
  </si>
  <si>
    <t>보조금   수입</t>
    <phoneticPr fontId="6" type="noConversion"/>
  </si>
  <si>
    <t xml:space="preserve"> 0 보조금수입</t>
    <phoneticPr fontId="3" type="noConversion"/>
  </si>
  <si>
    <t>전입금</t>
    <phoneticPr fontId="6" type="noConversion"/>
  </si>
  <si>
    <t xml:space="preserve"> 0 법인전입금</t>
    <phoneticPr fontId="3" type="noConversion"/>
  </si>
  <si>
    <t>이월금</t>
    <phoneticPr fontId="3" type="noConversion"/>
  </si>
  <si>
    <t xml:space="preserve"> 0 전년도 이월금</t>
    <phoneticPr fontId="3" type="noConversion"/>
  </si>
  <si>
    <t>잡수입</t>
    <phoneticPr fontId="6" type="noConversion"/>
  </si>
  <si>
    <t xml:space="preserve"> 0 잡수입</t>
    <phoneticPr fontId="3" type="noConversion"/>
  </si>
  <si>
    <t>&lt;세출&gt;</t>
    <phoneticPr fontId="6" type="noConversion"/>
  </si>
  <si>
    <t xml:space="preserve"> 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</si>
  <si>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</si>
  <si>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</si>
  <si>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</si>
  <si>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계</t>
    <phoneticPr fontId="6" type="noConversion"/>
  </si>
  <si>
    <t>사무비</t>
    <phoneticPr fontId="6" type="noConversion"/>
  </si>
  <si>
    <t>인건비</t>
    <phoneticPr fontId="6" type="noConversion"/>
  </si>
  <si>
    <t>급여</t>
    <phoneticPr fontId="6" type="noConversion"/>
  </si>
  <si>
    <t xml:space="preserve"> 0 기말수당</t>
    <phoneticPr fontId="3" type="noConversion"/>
  </si>
  <si>
    <t>제수당</t>
    <phoneticPr fontId="6" type="noConversion"/>
  </si>
  <si>
    <t xml:space="preserve"> 0 가족수당</t>
    <phoneticPr fontId="6" type="noConversion"/>
  </si>
  <si>
    <t xml:space="preserve"> 0 명절휴가비</t>
    <phoneticPr fontId="3" type="noConversion"/>
  </si>
  <si>
    <t xml:space="preserve"> 0 정액급식비</t>
    <phoneticPr fontId="6" type="noConversion"/>
  </si>
  <si>
    <t xml:space="preserve"> 0 직책수당</t>
    <phoneticPr fontId="6" type="noConversion"/>
  </si>
  <si>
    <t xml:space="preserve"> 0 조정수당</t>
    <phoneticPr fontId="3" type="noConversion"/>
  </si>
  <si>
    <t xml:space="preserve"> 0 여름휴가비</t>
    <phoneticPr fontId="3" type="noConversion"/>
  </si>
  <si>
    <t xml:space="preserve"> 0 체력단련비</t>
    <phoneticPr fontId="3" type="noConversion"/>
  </si>
  <si>
    <t xml:space="preserve"> 0 특수업무수당</t>
    <phoneticPr fontId="3" type="noConversion"/>
  </si>
  <si>
    <t xml:space="preserve"> 0 시간외수당</t>
    <phoneticPr fontId="3" type="noConversion"/>
  </si>
  <si>
    <t>기타후생
경비</t>
    <phoneticPr fontId="6" type="noConversion"/>
  </si>
  <si>
    <t xml:space="preserve"> 0 팀운영비</t>
    <phoneticPr fontId="3" type="noConversion"/>
  </si>
  <si>
    <t xml:space="preserve"> 0 직원선물비</t>
    <phoneticPr fontId="3" type="noConversion"/>
  </si>
  <si>
    <t>퇴직     적립금</t>
    <phoneticPr fontId="6" type="noConversion"/>
  </si>
  <si>
    <t xml:space="preserve"> 0 퇴직적립금</t>
    <phoneticPr fontId="6" type="noConversion"/>
  </si>
  <si>
    <t>&lt;세출&gt;</t>
    <phoneticPr fontId="6" type="noConversion"/>
  </si>
  <si>
    <t xml:space="preserve"> </t>
    <phoneticPr fontId="6" type="noConversion"/>
  </si>
  <si>
    <t>사회보험
부담비용</t>
    <phoneticPr fontId="6" type="noConversion"/>
  </si>
  <si>
    <t xml:space="preserve"> 0 건강보험료</t>
    <phoneticPr fontId="6" type="noConversion"/>
  </si>
  <si>
    <t xml:space="preserve"> 0 국민연금부담금</t>
    <phoneticPr fontId="6" type="noConversion"/>
  </si>
  <si>
    <t xml:space="preserve"> 0 고용보험부담금</t>
    <phoneticPr fontId="6" type="noConversion"/>
  </si>
  <si>
    <t xml:space="preserve"> 0 산재보험부담금</t>
    <phoneticPr fontId="6" type="noConversion"/>
  </si>
  <si>
    <t>운영비</t>
    <phoneticPr fontId="6" type="noConversion"/>
  </si>
  <si>
    <t>여비</t>
    <phoneticPr fontId="6" type="noConversion"/>
  </si>
  <si>
    <t xml:space="preserve"> 0 국내여비</t>
    <phoneticPr fontId="6" type="noConversion"/>
  </si>
  <si>
    <t>수용비및       수수료</t>
    <phoneticPr fontId="3" type="noConversion"/>
  </si>
  <si>
    <t xml:space="preserve"> 0 사무용품구입비</t>
    <phoneticPr fontId="6" type="noConversion"/>
  </si>
  <si>
    <t xml:space="preserve"> 0 인쇄비 </t>
    <phoneticPr fontId="3" type="noConversion"/>
  </si>
  <si>
    <t xml:space="preserve"> 0 집기 및 소모품구입비</t>
    <phoneticPr fontId="3" type="noConversion"/>
  </si>
  <si>
    <t xml:space="preserve"> 0 수수료</t>
    <phoneticPr fontId="6" type="noConversion"/>
  </si>
  <si>
    <t xml:space="preserve"> 0 기타잡비</t>
    <phoneticPr fontId="3" type="noConversion"/>
  </si>
  <si>
    <t>공공요금</t>
    <phoneticPr fontId="3" type="noConversion"/>
  </si>
  <si>
    <t xml:space="preserve"> 0 전화요금</t>
    <phoneticPr fontId="3" type="noConversion"/>
  </si>
  <si>
    <t>재산
조성비</t>
    <phoneticPr fontId="6" type="noConversion"/>
  </si>
  <si>
    <t>시설비</t>
    <phoneticPr fontId="6" type="noConversion"/>
  </si>
  <si>
    <t>자산     취득비</t>
    <phoneticPr fontId="6" type="noConversion"/>
  </si>
  <si>
    <t xml:space="preserve"> 0 비품구입비</t>
    <phoneticPr fontId="3" type="noConversion"/>
  </si>
  <si>
    <t>사업비</t>
    <phoneticPr fontId="6" type="noConversion"/>
  </si>
  <si>
    <t>화면해설서비스     사업</t>
    <phoneticPr fontId="6" type="noConversion"/>
  </si>
  <si>
    <t>수능화면해설방송물제작 및 보급사업</t>
    <phoneticPr fontId="6" type="noConversion"/>
  </si>
  <si>
    <t xml:space="preserve"> 0 대본비 </t>
    <phoneticPr fontId="6" type="noConversion"/>
  </si>
  <si>
    <t xml:space="preserve"> 0 감수비</t>
    <phoneticPr fontId="6" type="noConversion"/>
  </si>
  <si>
    <t xml:space="preserve"> 0 더빙비</t>
    <phoneticPr fontId="6" type="noConversion"/>
  </si>
  <si>
    <t xml:space="preserve"> 0 사전제작회의비 - 강의실사용료</t>
    <phoneticPr fontId="3" type="noConversion"/>
  </si>
  <si>
    <t xml:space="preserve"> 0 사전제작회의비 - 간식비</t>
    <phoneticPr fontId="3" type="noConversion"/>
  </si>
  <si>
    <t>화면해설 그림동화 오디오북 제작 및  보급사업</t>
    <phoneticPr fontId="3" type="noConversion"/>
  </si>
  <si>
    <t xml:space="preserve"> 0 도서구입비</t>
    <phoneticPr fontId="6" type="noConversion"/>
  </si>
  <si>
    <t xml:space="preserve"> 0 해설대본작성비</t>
    <phoneticPr fontId="6" type="noConversion"/>
  </si>
  <si>
    <t xml:space="preserve"> 0 더빙비</t>
    <phoneticPr fontId="6" type="noConversion"/>
  </si>
  <si>
    <t>점자자료 제작 및 보급 사업</t>
    <phoneticPr fontId="6" type="noConversion"/>
  </si>
  <si>
    <t xml:space="preserve"> 0 표지제작비</t>
    <phoneticPr fontId="3" type="noConversion"/>
  </si>
  <si>
    <t xml:space="preserve"> 0 점자프린터기유지보수비</t>
    <phoneticPr fontId="3" type="noConversion"/>
  </si>
  <si>
    <t xml:space="preserve"> 0 바인더링구입비</t>
    <phoneticPr fontId="3" type="noConversion"/>
  </si>
  <si>
    <t xml:space="preserve"> 0 묵자도서구입비</t>
    <phoneticPr fontId="3" type="noConversion"/>
  </si>
  <si>
    <t xml:space="preserve"> 0 점자프린터용용지구입비</t>
    <phoneticPr fontId="3" type="noConversion"/>
  </si>
  <si>
    <t>전자자료 제작 및 보급사업</t>
    <phoneticPr fontId="6" type="noConversion"/>
  </si>
  <si>
    <t xml:space="preserve"> 0 도서구입비</t>
    <phoneticPr fontId="3" type="noConversion"/>
  </si>
  <si>
    <t>녹음자료 제작 및 보급사업</t>
    <phoneticPr fontId="3" type="noConversion"/>
  </si>
  <si>
    <t xml:space="preserve"> 0 도서구입비</t>
    <phoneticPr fontId="3" type="noConversion"/>
  </si>
  <si>
    <t>공직진출대비반          사업</t>
    <phoneticPr fontId="3" type="noConversion"/>
  </si>
  <si>
    <t xml:space="preserve"> 0 오리엔테이션비</t>
    <phoneticPr fontId="3" type="noConversion"/>
  </si>
  <si>
    <t xml:space="preserve"> 0 학습도서구입비</t>
    <phoneticPr fontId="3" type="noConversion"/>
  </si>
  <si>
    <t xml:space="preserve"> 0 후원기관방문비</t>
    <phoneticPr fontId="3" type="noConversion"/>
  </si>
  <si>
    <t>정보제공사업</t>
    <phoneticPr fontId="3" type="noConversion"/>
  </si>
  <si>
    <t>ARS       운영사업</t>
    <phoneticPr fontId="3" type="noConversion"/>
  </si>
  <si>
    <t>예비비및기타</t>
    <phoneticPr fontId="3" type="noConversion"/>
  </si>
  <si>
    <t>예비비</t>
    <phoneticPr fontId="3" type="noConversion"/>
  </si>
  <si>
    <t>0 예비비</t>
    <phoneticPr fontId="3" type="noConversion"/>
  </si>
  <si>
    <t>반환금</t>
    <phoneticPr fontId="3" type="noConversion"/>
  </si>
  <si>
    <t>정부보조반환금</t>
    <phoneticPr fontId="3" type="noConversion"/>
  </si>
  <si>
    <t>당초보조금</t>
    <phoneticPr fontId="6" type="noConversion"/>
  </si>
  <si>
    <t>당초자부담</t>
    <phoneticPr fontId="6" type="noConversion"/>
  </si>
  <si>
    <t>변경보조금</t>
    <phoneticPr fontId="6" type="noConversion"/>
  </si>
  <si>
    <t>변경자부담</t>
    <phoneticPr fontId="6" type="noConversion"/>
  </si>
  <si>
    <t xml:space="preserve"> 0 급여</t>
    <phoneticPr fontId="6" type="noConversion"/>
  </si>
  <si>
    <t>소계</t>
    <phoneticPr fontId="3" type="noConversion"/>
  </si>
  <si>
    <t>소계</t>
    <phoneticPr fontId="3" type="noConversion"/>
  </si>
  <si>
    <t xml:space="preserve"> 0 낭독아르바이트비</t>
    <phoneticPr fontId="3" type="noConversion"/>
  </si>
  <si>
    <t>증감 (B)-(A)</t>
    <phoneticPr fontId="6" type="noConversion"/>
  </si>
  <si>
    <t>2016 당초 세부예산(A)</t>
    <phoneticPr fontId="6" type="noConversion"/>
  </si>
  <si>
    <r>
      <t>점역</t>
    </r>
    <r>
      <rPr>
        <sz val="9"/>
        <rFont val="MingLiU"/>
        <family val="3"/>
        <charset val="136"/>
      </rPr>
      <t>‧</t>
    </r>
    <r>
      <rPr>
        <sz val="9"/>
        <rFont val="돋움체"/>
        <family val="3"/>
        <charset val="129"/>
      </rPr>
      <t>교정사 양성사업</t>
    </r>
    <phoneticPr fontId="6" type="noConversion"/>
  </si>
  <si>
    <t xml:space="preserve"> 0 점역교정사 정보제공사업</t>
    <phoneticPr fontId="3" type="noConversion"/>
  </si>
  <si>
    <t>1. 도서구입비</t>
    <phoneticPr fontId="3" type="noConversion"/>
  </si>
  <si>
    <t>0 월간지 발간사업</t>
    <phoneticPr fontId="3" type="noConversion"/>
  </si>
  <si>
    <t>1. 지대구입비</t>
    <phoneticPr fontId="3" type="noConversion"/>
  </si>
  <si>
    <t>2. 레자크표지비</t>
    <phoneticPr fontId="3" type="noConversion"/>
  </si>
  <si>
    <t xml:space="preserve">3. 제본용링구입비 </t>
    <phoneticPr fontId="3" type="noConversion"/>
  </si>
  <si>
    <t>4. 발송용봉투제작비</t>
    <phoneticPr fontId="3" type="noConversion"/>
  </si>
  <si>
    <t>0 스터디그룹 운영사업</t>
    <phoneticPr fontId="3" type="noConversion"/>
  </si>
  <si>
    <t>1. 점역 문제지 녹음편집비</t>
    <phoneticPr fontId="3" type="noConversion"/>
  </si>
  <si>
    <t>2. 매체제작비</t>
    <phoneticPr fontId="3" type="noConversion"/>
  </si>
  <si>
    <t>소계</t>
    <phoneticPr fontId="3" type="noConversion"/>
  </si>
  <si>
    <t xml:space="preserve"> 0 모의고사운영비</t>
    <phoneticPr fontId="3" type="noConversion"/>
  </si>
  <si>
    <t xml:space="preserve"> 0 공무원 네트워킹 사업비</t>
    <phoneticPr fontId="3" type="noConversion"/>
  </si>
  <si>
    <t>0 정부보조반환금</t>
    <phoneticPr fontId="3" type="noConversion"/>
  </si>
  <si>
    <t>시설장비
유지     보수비</t>
    <phoneticPr fontId="3" type="noConversion"/>
  </si>
  <si>
    <t>0 전년도 이자반납</t>
    <phoneticPr fontId="3" type="noConversion"/>
  </si>
  <si>
    <r>
      <t xml:space="preserve">2016 </t>
    </r>
    <r>
      <rPr>
        <b/>
        <sz val="9"/>
        <rFont val="돋움"/>
        <family val="3"/>
        <charset val="129"/>
      </rPr>
      <t>당초예산</t>
    </r>
    <phoneticPr fontId="3" type="noConversion"/>
  </si>
  <si>
    <r>
      <t xml:space="preserve">2016 </t>
    </r>
    <r>
      <rPr>
        <b/>
        <sz val="9"/>
        <rFont val="돋움"/>
        <family val="3"/>
        <charset val="129"/>
      </rPr>
      <t>변경</t>
    </r>
    <r>
      <rPr>
        <b/>
        <sz val="9"/>
        <rFont val="+"/>
        <family val="2"/>
      </rPr>
      <t xml:space="preserve"> </t>
    </r>
    <r>
      <rPr>
        <b/>
        <sz val="9"/>
        <rFont val="돋움"/>
        <family val="3"/>
        <charset val="129"/>
      </rPr>
      <t>예산</t>
    </r>
    <phoneticPr fontId="6" type="noConversion"/>
  </si>
  <si>
    <r>
      <t>2016</t>
    </r>
    <r>
      <rPr>
        <b/>
        <sz val="9"/>
        <rFont val="돋움"/>
        <family val="3"/>
        <charset val="129"/>
      </rPr>
      <t>변경</t>
    </r>
    <r>
      <rPr>
        <b/>
        <sz val="9"/>
        <rFont val="+"/>
        <family val="2"/>
      </rPr>
      <t xml:space="preserve"> </t>
    </r>
    <r>
      <rPr>
        <b/>
        <sz val="9"/>
        <rFont val="돋움"/>
        <family val="3"/>
        <charset val="129"/>
      </rPr>
      <t>예산</t>
    </r>
    <phoneticPr fontId="6" type="noConversion"/>
  </si>
  <si>
    <t>2016 노원시각학습지원센터 변경 예산서</t>
    <phoneticPr fontId="3" type="noConversion"/>
  </si>
  <si>
    <t>2016년도 노원시각학습지원센터 변경 예산 세입세출 총괄표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</si>
</sst>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#,#00"/>
    <numFmt numFmtId="177" formatCode="\(#,##0\)"/>
    <numFmt numFmtId="178" formatCode="#,##0\)"/>
    <numFmt numFmtId="179" formatCode="#,##0_ "/>
    <numFmt numFmtId="180" formatCode="#,##0_);[Red]\(#,##0\)"/>
    <numFmt numFmtId="181" formatCode="_-* #,##0_-;\-* #,##0_-;_-* &quot;-&quot;??_-;_-@_-"/>
    <numFmt numFmtId="182" formatCode="#,##0_);\(#,##0\)"/>
    <numFmt numFmtId="183" formatCode="#,##0;[Red]#,##0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6"/>
      <name val="돋움체"/>
      <family val="3"/>
      <charset val="129"/>
    </font>
    <font>
      <sz val="11"/>
      <name val="돋움"/>
      <family val="3"/>
      <charset val="129"/>
    </font>
    <font>
      <sz val="9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b/>
      <sz val="9"/>
      <name val="+"/>
    </font>
    <font>
      <b/>
      <sz val="9"/>
      <name val="+"/>
      <family val="2"/>
    </font>
    <font>
      <sz val="9"/>
      <color theme="1"/>
      <name val="+"/>
      <family val="2"/>
    </font>
    <font>
      <sz val="9"/>
      <name val="+"/>
      <family val="2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rgb="FFFF0000"/>
      <name val="돋움체"/>
      <family val="3"/>
      <charset val="129"/>
    </font>
    <font>
      <sz val="9"/>
      <name val="MingLiU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9" fillId="0" borderId="0"/>
  </cellStyleXfs>
  <cellXfs count="369">
    <xf numFmtId="0" fontId="0" fillId="0" borderId="0" xfId="0">
      <alignment vertical="center"/>
    </xf>
    <xf numFmtId="0" fontId="4" fillId="0" borderId="0" xfId="0" applyFont="1">
      <alignment vertical="center"/>
    </xf>
    <xf numFmtId="41" fontId="4" fillId="0" borderId="0" xfId="0" applyNumberFormat="1" applyFont="1" applyAlignment="1">
      <alignment vertical="center" wrapText="1"/>
    </xf>
    <xf numFmtId="41" fontId="12" fillId="0" borderId="0" xfId="1" applyFo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0" xfId="3" quotePrefix="1" applyFont="1" applyFill="1" applyBorder="1" applyAlignment="1">
      <alignment vertical="center"/>
    </xf>
    <xf numFmtId="176" fontId="7" fillId="0" borderId="13" xfId="3" applyNumberFormat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4" fillId="0" borderId="0" xfId="0" applyFont="1" applyFill="1">
      <alignment vertical="center"/>
    </xf>
    <xf numFmtId="9" fontId="4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41" fontId="12" fillId="0" borderId="0" xfId="0" applyNumberFormat="1" applyFont="1" applyFill="1">
      <alignment vertical="center"/>
    </xf>
    <xf numFmtId="0" fontId="15" fillId="0" borderId="0" xfId="0" applyFont="1" applyFill="1" applyAlignment="1">
      <alignment horizontal="right" vertical="center"/>
    </xf>
    <xf numFmtId="41" fontId="15" fillId="0" borderId="0" xfId="0" applyNumberFormat="1" applyFont="1" applyFill="1" applyAlignment="1">
      <alignment horizontal="right" vertical="center"/>
    </xf>
    <xf numFmtId="181" fontId="15" fillId="0" borderId="0" xfId="0" applyNumberFormat="1" applyFont="1" applyFill="1">
      <alignment vertical="center"/>
    </xf>
    <xf numFmtId="41" fontId="4" fillId="0" borderId="0" xfId="1" applyFont="1" applyFill="1">
      <alignment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Alignment="1">
      <alignment horizontal="right" vertical="center"/>
    </xf>
    <xf numFmtId="9" fontId="14" fillId="0" borderId="0" xfId="0" applyNumberFormat="1" applyFont="1" applyAlignment="1">
      <alignment horizontal="right" vertical="center"/>
    </xf>
    <xf numFmtId="0" fontId="20" fillId="0" borderId="0" xfId="0" applyFont="1">
      <alignment vertical="center"/>
    </xf>
    <xf numFmtId="0" fontId="19" fillId="0" borderId="8" xfId="0" applyFont="1" applyBorder="1" applyAlignment="1">
      <alignment horizontal="center" vertical="center"/>
    </xf>
    <xf numFmtId="0" fontId="20" fillId="0" borderId="14" xfId="0" applyFont="1" applyBorder="1" applyAlignment="1"/>
    <xf numFmtId="0" fontId="20" fillId="0" borderId="22" xfId="0" applyFont="1" applyBorder="1" applyAlignment="1"/>
    <xf numFmtId="0" fontId="20" fillId="0" borderId="7" xfId="0" applyFont="1" applyBorder="1" applyAlignment="1"/>
    <xf numFmtId="0" fontId="20" fillId="0" borderId="21" xfId="0" applyFont="1" applyBorder="1" applyAlignment="1"/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9" fontId="0" fillId="0" borderId="0" xfId="0" applyNumberFormat="1">
      <alignment vertical="center"/>
    </xf>
    <xf numFmtId="0" fontId="20" fillId="0" borderId="0" xfId="0" applyFont="1" applyBorder="1" applyAlignment="1"/>
    <xf numFmtId="0" fontId="21" fillId="0" borderId="0" xfId="0" applyFont="1" applyBorder="1" applyAlignment="1"/>
    <xf numFmtId="0" fontId="21" fillId="0" borderId="0" xfId="0" applyFont="1" applyBorder="1" applyAlignment="1">
      <alignment horizontal="center" vertical="center"/>
    </xf>
    <xf numFmtId="41" fontId="21" fillId="0" borderId="0" xfId="2" applyNumberFormat="1" applyFont="1" applyBorder="1" applyAlignment="1">
      <alignment horizontal="right" vertical="center" wrapText="1"/>
    </xf>
    <xf numFmtId="41" fontId="21" fillId="0" borderId="0" xfId="2" applyFont="1" applyBorder="1" applyAlignment="1">
      <alignment horizontal="right" vertical="center" wrapText="1"/>
    </xf>
    <xf numFmtId="176" fontId="21" fillId="0" borderId="0" xfId="2" applyNumberFormat="1" applyFont="1" applyBorder="1" applyAlignment="1">
      <alignment horizontal="right" vertical="center"/>
    </xf>
    <xf numFmtId="9" fontId="21" fillId="0" borderId="0" xfId="0" applyNumberFormat="1" applyFont="1" applyBorder="1" applyAlignment="1">
      <alignment horizontal="right" vertical="center"/>
    </xf>
    <xf numFmtId="41" fontId="12" fillId="0" borderId="0" xfId="1" applyFont="1" applyFill="1">
      <alignment vertical="center"/>
    </xf>
    <xf numFmtId="41" fontId="15" fillId="0" borderId="0" xfId="1" applyFont="1" applyFill="1">
      <alignment vertical="center"/>
    </xf>
    <xf numFmtId="9" fontId="12" fillId="0" borderId="0" xfId="1" applyNumberFormat="1" applyFont="1" applyFill="1">
      <alignment vertical="center"/>
    </xf>
    <xf numFmtId="0" fontId="7" fillId="2" borderId="0" xfId="3" applyFont="1" applyFill="1" applyBorder="1" applyAlignment="1">
      <alignment horizontal="left" vertical="center"/>
    </xf>
    <xf numFmtId="0" fontId="7" fillId="2" borderId="0" xfId="3" applyFont="1" applyFill="1" applyBorder="1" applyAlignment="1">
      <alignment vertical="center"/>
    </xf>
    <xf numFmtId="176" fontId="7" fillId="2" borderId="13" xfId="3" applyNumberFormat="1" applyFont="1" applyFill="1" applyBorder="1" applyAlignment="1">
      <alignment vertical="center"/>
    </xf>
    <xf numFmtId="0" fontId="4" fillId="2" borderId="0" xfId="0" applyFont="1" applyFill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0" fontId="7" fillId="2" borderId="9" xfId="3" applyFont="1" applyFill="1" applyBorder="1" applyAlignment="1">
      <alignment vertical="center"/>
    </xf>
    <xf numFmtId="177" fontId="7" fillId="2" borderId="10" xfId="3" applyNumberFormat="1" applyFont="1" applyFill="1" applyBorder="1" applyAlignment="1">
      <alignment vertical="center"/>
    </xf>
    <xf numFmtId="178" fontId="7" fillId="2" borderId="13" xfId="0" applyNumberFormat="1" applyFont="1" applyFill="1" applyBorder="1" applyAlignment="1">
      <alignment vertical="center"/>
    </xf>
    <xf numFmtId="177" fontId="7" fillId="2" borderId="13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181" fontId="7" fillId="2" borderId="6" xfId="0" applyNumberFormat="1" applyFont="1" applyFill="1" applyBorder="1" applyAlignment="1">
      <alignment vertical="center"/>
    </xf>
    <xf numFmtId="41" fontId="7" fillId="2" borderId="13" xfId="0" applyNumberFormat="1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177" fontId="10" fillId="2" borderId="10" xfId="0" applyNumberFormat="1" applyFont="1" applyFill="1" applyBorder="1">
      <alignment vertical="center"/>
    </xf>
    <xf numFmtId="0" fontId="7" fillId="2" borderId="0" xfId="3" applyNumberFormat="1" applyFont="1" applyFill="1" applyBorder="1" applyAlignment="1">
      <alignment horizontal="left" vertical="center"/>
    </xf>
    <xf numFmtId="0" fontId="7" fillId="2" borderId="12" xfId="3" applyNumberFormat="1" applyFont="1" applyFill="1" applyBorder="1" applyAlignment="1">
      <alignment horizontal="left" vertical="center"/>
    </xf>
    <xf numFmtId="176" fontId="7" fillId="0" borderId="0" xfId="3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177" fontId="7" fillId="2" borderId="10" xfId="0" applyNumberFormat="1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7" fillId="2" borderId="4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176" fontId="7" fillId="2" borderId="10" xfId="3" applyNumberFormat="1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7" fillId="2" borderId="0" xfId="3" applyNumberFormat="1" applyFont="1" applyFill="1" applyBorder="1" applyAlignment="1">
      <alignment horizontal="left" vertical="center" wrapText="1"/>
    </xf>
    <xf numFmtId="177" fontId="7" fillId="2" borderId="13" xfId="1" applyNumberFormat="1" applyFont="1" applyFill="1" applyBorder="1" applyAlignment="1">
      <alignment vertical="center" wrapText="1"/>
    </xf>
    <xf numFmtId="180" fontId="7" fillId="2" borderId="13" xfId="0" applyNumberFormat="1" applyFont="1" applyFill="1" applyBorder="1" applyAlignment="1">
      <alignment vertical="center" wrapText="1"/>
    </xf>
    <xf numFmtId="41" fontId="12" fillId="2" borderId="0" xfId="1" applyFont="1" applyFill="1">
      <alignment vertical="center"/>
    </xf>
    <xf numFmtId="176" fontId="7" fillId="2" borderId="13" xfId="1" applyNumberFormat="1" applyFont="1" applyFill="1" applyBorder="1" applyAlignment="1">
      <alignment vertical="center" wrapText="1"/>
    </xf>
    <xf numFmtId="180" fontId="7" fillId="2" borderId="13" xfId="1" applyNumberFormat="1" applyFont="1" applyFill="1" applyBorder="1" applyAlignment="1">
      <alignment vertical="center" wrapText="1"/>
    </xf>
    <xf numFmtId="176" fontId="7" fillId="2" borderId="13" xfId="0" applyNumberFormat="1" applyFont="1" applyFill="1" applyBorder="1" applyAlignment="1">
      <alignment vertical="center" wrapText="1"/>
    </xf>
    <xf numFmtId="177" fontId="7" fillId="2" borderId="10" xfId="0" applyNumberFormat="1" applyFont="1" applyFill="1" applyBorder="1" applyAlignment="1">
      <alignment vertical="center" wrapText="1"/>
    </xf>
    <xf numFmtId="41" fontId="7" fillId="2" borderId="11" xfId="1" applyNumberFormat="1" applyFont="1" applyFill="1" applyBorder="1" applyAlignment="1">
      <alignment vertical="center" wrapText="1"/>
    </xf>
    <xf numFmtId="177" fontId="7" fillId="2" borderId="10" xfId="1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41" fontId="7" fillId="2" borderId="14" xfId="1" applyNumberFormat="1" applyFont="1" applyFill="1" applyBorder="1" applyAlignment="1">
      <alignment vertical="center" wrapText="1"/>
    </xf>
    <xf numFmtId="41" fontId="8" fillId="2" borderId="1" xfId="1" applyNumberFormat="1" applyFont="1" applyFill="1" applyBorder="1" applyAlignment="1">
      <alignment horizontal="center" vertical="center" wrapText="1"/>
    </xf>
    <xf numFmtId="41" fontId="12" fillId="2" borderId="14" xfId="1" applyFont="1" applyFill="1" applyBorder="1">
      <alignment vertical="center"/>
    </xf>
    <xf numFmtId="177" fontId="7" fillId="2" borderId="13" xfId="1" applyNumberFormat="1" applyFont="1" applyFill="1" applyBorder="1" applyAlignment="1">
      <alignment vertical="center"/>
    </xf>
    <xf numFmtId="41" fontId="5" fillId="2" borderId="9" xfId="1" applyNumberFormat="1" applyFont="1" applyFill="1" applyBorder="1" applyAlignment="1">
      <alignment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2" borderId="8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41" fontId="10" fillId="2" borderId="6" xfId="0" applyNumberFormat="1" applyFont="1" applyFill="1" applyBorder="1">
      <alignment vertical="center"/>
    </xf>
    <xf numFmtId="0" fontId="7" fillId="2" borderId="7" xfId="0" applyFont="1" applyFill="1" applyBorder="1" applyAlignment="1">
      <alignment vertical="center" wrapText="1"/>
    </xf>
    <xf numFmtId="0" fontId="15" fillId="2" borderId="0" xfId="0" applyFont="1" applyFill="1">
      <alignment vertical="center"/>
    </xf>
    <xf numFmtId="182" fontId="7" fillId="2" borderId="13" xfId="1" applyNumberFormat="1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/>
    </xf>
    <xf numFmtId="41" fontId="4" fillId="2" borderId="0" xfId="0" applyNumberFormat="1" applyFont="1" applyFill="1" applyAlignment="1">
      <alignment vertical="center" wrapText="1"/>
    </xf>
    <xf numFmtId="41" fontId="7" fillId="2" borderId="11" xfId="0" applyNumberFormat="1" applyFont="1" applyFill="1" applyBorder="1" applyAlignment="1">
      <alignment vertical="center" wrapText="1"/>
    </xf>
    <xf numFmtId="0" fontId="4" fillId="2" borderId="12" xfId="0" applyFont="1" applyFill="1" applyBorder="1">
      <alignment vertical="center"/>
    </xf>
    <xf numFmtId="41" fontId="7" fillId="2" borderId="11" xfId="2" applyNumberFormat="1" applyFont="1" applyFill="1" applyBorder="1" applyAlignment="1">
      <alignment vertical="center" wrapText="1"/>
    </xf>
    <xf numFmtId="41" fontId="7" fillId="2" borderId="1" xfId="2" applyNumberFormat="1" applyFont="1" applyFill="1" applyBorder="1" applyAlignment="1">
      <alignment vertical="center" wrapText="1"/>
    </xf>
    <xf numFmtId="41" fontId="7" fillId="2" borderId="11" xfId="2" quotePrefix="1" applyNumberFormat="1" applyFont="1" applyFill="1" applyBorder="1" applyAlignment="1">
      <alignment vertical="center" wrapText="1"/>
    </xf>
    <xf numFmtId="177" fontId="7" fillId="2" borderId="13" xfId="3" applyNumberFormat="1" applyFont="1" applyFill="1" applyBorder="1" applyAlignment="1">
      <alignment vertical="center"/>
    </xf>
    <xf numFmtId="0" fontId="7" fillId="2" borderId="12" xfId="0" applyFont="1" applyFill="1" applyBorder="1" applyAlignment="1">
      <alignment horizontal="center" vertical="center" wrapText="1"/>
    </xf>
    <xf numFmtId="176" fontId="7" fillId="2" borderId="6" xfId="0" applyNumberFormat="1" applyFont="1" applyFill="1" applyBorder="1" applyAlignment="1">
      <alignment vertical="center"/>
    </xf>
    <xf numFmtId="41" fontId="12" fillId="0" borderId="12" xfId="1" applyFont="1" applyBorder="1" applyAlignment="1">
      <alignment horizontal="center" vertical="top" wrapText="1"/>
    </xf>
    <xf numFmtId="41" fontId="12" fillId="0" borderId="0" xfId="1" applyFont="1" applyBorder="1" applyAlignment="1">
      <alignment horizontal="center" vertical="top" wrapText="1"/>
    </xf>
    <xf numFmtId="49" fontId="7" fillId="2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right"/>
    </xf>
    <xf numFmtId="176" fontId="7" fillId="2" borderId="13" xfId="0" applyNumberFormat="1" applyFont="1" applyFill="1" applyBorder="1" applyAlignment="1"/>
    <xf numFmtId="177" fontId="7" fillId="2" borderId="6" xfId="0" applyNumberFormat="1" applyFont="1" applyFill="1" applyBorder="1" applyAlignment="1">
      <alignment vertical="center"/>
    </xf>
    <xf numFmtId="0" fontId="13" fillId="2" borderId="0" xfId="3" applyFont="1" applyFill="1" applyBorder="1" applyAlignment="1">
      <alignment horizontal="right" vertical="center"/>
    </xf>
    <xf numFmtId="0" fontId="13" fillId="2" borderId="9" xfId="0" applyFont="1" applyFill="1" applyBorder="1" applyAlignment="1">
      <alignment horizontal="right" vertical="center"/>
    </xf>
    <xf numFmtId="0" fontId="13" fillId="2" borderId="9" xfId="3" quotePrefix="1" applyFont="1" applyFill="1" applyBorder="1" applyAlignment="1">
      <alignment horizontal="right" vertical="center"/>
    </xf>
    <xf numFmtId="0" fontId="13" fillId="2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right" vertical="center"/>
    </xf>
    <xf numFmtId="0" fontId="13" fillId="2" borderId="8" xfId="0" applyFont="1" applyFill="1" applyBorder="1" applyAlignment="1">
      <alignment horizontal="right" vertical="center"/>
    </xf>
    <xf numFmtId="0" fontId="7" fillId="2" borderId="12" xfId="0" applyFont="1" applyFill="1" applyBorder="1" applyAlignment="1">
      <alignment horizontal="right" vertical="center"/>
    </xf>
    <xf numFmtId="180" fontId="7" fillId="2" borderId="6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vertical="center"/>
    </xf>
    <xf numFmtId="176" fontId="10" fillId="2" borderId="13" xfId="0" applyNumberFormat="1" applyFont="1" applyFill="1" applyBorder="1">
      <alignment vertical="center"/>
    </xf>
    <xf numFmtId="176" fontId="7" fillId="2" borderId="6" xfId="1" applyNumberFormat="1" applyFont="1" applyFill="1" applyBorder="1" applyAlignment="1">
      <alignment vertical="center"/>
    </xf>
    <xf numFmtId="0" fontId="7" fillId="2" borderId="8" xfId="0" applyNumberFormat="1" applyFont="1" applyFill="1" applyBorder="1" applyAlignment="1">
      <alignment horizontal="left" vertical="center"/>
    </xf>
    <xf numFmtId="176" fontId="7" fillId="2" borderId="13" xfId="1" applyNumberFormat="1" applyFont="1" applyFill="1" applyBorder="1" applyAlignment="1">
      <alignment vertical="center"/>
    </xf>
    <xf numFmtId="0" fontId="7" fillId="2" borderId="8" xfId="0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vertical="center"/>
    </xf>
    <xf numFmtId="0" fontId="10" fillId="2" borderId="0" xfId="0" applyFont="1" applyFill="1" applyBorder="1">
      <alignment vertical="center"/>
    </xf>
    <xf numFmtId="41" fontId="12" fillId="2" borderId="13" xfId="1" applyFont="1" applyFill="1" applyBorder="1">
      <alignment vertical="center"/>
    </xf>
    <xf numFmtId="41" fontId="7" fillId="2" borderId="3" xfId="1" applyNumberFormat="1" applyFont="1" applyFill="1" applyBorder="1" applyAlignment="1">
      <alignment vertical="center" wrapText="1"/>
    </xf>
    <xf numFmtId="0" fontId="7" fillId="2" borderId="4" xfId="0" applyNumberFormat="1" applyFont="1" applyFill="1" applyBorder="1" applyAlignment="1">
      <alignment horizontal="left" vertical="center"/>
    </xf>
    <xf numFmtId="180" fontId="7" fillId="2" borderId="13" xfId="1" applyNumberFormat="1" applyFont="1" applyFill="1" applyBorder="1" applyAlignment="1">
      <alignment vertical="center"/>
    </xf>
    <xf numFmtId="0" fontId="7" fillId="2" borderId="10" xfId="0" applyFont="1" applyFill="1" applyBorder="1" applyAlignment="1">
      <alignment horizontal="left" vertical="center"/>
    </xf>
    <xf numFmtId="177" fontId="10" fillId="2" borderId="6" xfId="0" applyNumberFormat="1" applyFont="1" applyFill="1" applyBorder="1" applyAlignment="1">
      <alignment vertical="center"/>
    </xf>
    <xf numFmtId="177" fontId="10" fillId="2" borderId="10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horizontal="left" vertical="center"/>
    </xf>
    <xf numFmtId="180" fontId="7" fillId="2" borderId="13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41" fontId="10" fillId="2" borderId="13" xfId="0" applyNumberFormat="1" applyFont="1" applyFill="1" applyBorder="1" applyAlignment="1">
      <alignment vertical="center"/>
    </xf>
    <xf numFmtId="41" fontId="7" fillId="2" borderId="5" xfId="2" applyNumberFormat="1" applyFont="1" applyFill="1" applyBorder="1" applyAlignment="1">
      <alignment vertical="center" wrapText="1"/>
    </xf>
    <xf numFmtId="0" fontId="10" fillId="2" borderId="5" xfId="0" applyFont="1" applyFill="1" applyBorder="1" applyAlignment="1">
      <alignment vertical="center"/>
    </xf>
    <xf numFmtId="41" fontId="10" fillId="2" borderId="5" xfId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vertical="center" wrapText="1"/>
    </xf>
    <xf numFmtId="0" fontId="21" fillId="2" borderId="7" xfId="0" applyFont="1" applyFill="1" applyBorder="1" applyAlignment="1">
      <alignment vertical="center" wrapText="1"/>
    </xf>
    <xf numFmtId="0" fontId="20" fillId="2" borderId="12" xfId="0" applyFont="1" applyFill="1" applyBorder="1" applyAlignment="1"/>
    <xf numFmtId="0" fontId="20" fillId="2" borderId="14" xfId="0" applyFont="1" applyFill="1" applyBorder="1" applyAlignment="1"/>
    <xf numFmtId="0" fontId="20" fillId="2" borderId="7" xfId="0" applyFont="1" applyFill="1" applyBorder="1" applyAlignment="1"/>
    <xf numFmtId="0" fontId="19" fillId="2" borderId="8" xfId="0" applyFont="1" applyFill="1" applyBorder="1" applyAlignment="1">
      <alignment horizontal="center" vertical="center"/>
    </xf>
    <xf numFmtId="0" fontId="20" fillId="2" borderId="22" xfId="0" applyFont="1" applyFill="1" applyBorder="1" applyAlignment="1"/>
    <xf numFmtId="0" fontId="20" fillId="2" borderId="21" xfId="0" applyFont="1" applyFill="1" applyBorder="1" applyAlignment="1"/>
    <xf numFmtId="0" fontId="20" fillId="2" borderId="1" xfId="0" applyFont="1" applyFill="1" applyBorder="1">
      <alignment vertical="center"/>
    </xf>
    <xf numFmtId="0" fontId="20" fillId="2" borderId="14" xfId="0" applyFont="1" applyFill="1" applyBorder="1">
      <alignment vertical="center"/>
    </xf>
    <xf numFmtId="0" fontId="21" fillId="2" borderId="14" xfId="0" applyFont="1" applyFill="1" applyBorder="1" applyAlignment="1"/>
    <xf numFmtId="0" fontId="21" fillId="2" borderId="7" xfId="0" applyFont="1" applyFill="1" applyBorder="1" applyAlignment="1"/>
    <xf numFmtId="0" fontId="20" fillId="2" borderId="5" xfId="0" applyFont="1" applyFill="1" applyBorder="1" applyAlignment="1"/>
    <xf numFmtId="0" fontId="20" fillId="2" borderId="9" xfId="0" applyFont="1" applyFill="1" applyBorder="1" applyAlignment="1"/>
    <xf numFmtId="0" fontId="21" fillId="2" borderId="23" xfId="0" applyFont="1" applyFill="1" applyBorder="1" applyAlignment="1"/>
    <xf numFmtId="0" fontId="21" fillId="2" borderId="19" xfId="0" applyFont="1" applyFill="1" applyBorder="1" applyAlignment="1"/>
    <xf numFmtId="0" fontId="20" fillId="2" borderId="19" xfId="0" applyFont="1" applyFill="1" applyBorder="1" applyAlignment="1"/>
    <xf numFmtId="9" fontId="19" fillId="2" borderId="11" xfId="0" applyNumberFormat="1" applyFont="1" applyFill="1" applyBorder="1" applyAlignment="1">
      <alignment horizontal="center" vertical="center"/>
    </xf>
    <xf numFmtId="0" fontId="21" fillId="2" borderId="23" xfId="0" applyFont="1" applyFill="1" applyBorder="1" applyAlignment="1">
      <alignment horizontal="center" vertical="center"/>
    </xf>
    <xf numFmtId="0" fontId="21" fillId="2" borderId="12" xfId="0" applyFont="1" applyFill="1" applyBorder="1" applyAlignment="1"/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right" vertical="center"/>
    </xf>
    <xf numFmtId="9" fontId="21" fillId="2" borderId="0" xfId="0" applyNumberFormat="1" applyFont="1" applyFill="1" applyAlignment="1">
      <alignment horizontal="right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/>
    </xf>
    <xf numFmtId="41" fontId="21" fillId="2" borderId="11" xfId="2" applyNumberFormat="1" applyFont="1" applyFill="1" applyBorder="1" applyAlignment="1">
      <alignment horizontal="right" vertical="center" wrapText="1"/>
    </xf>
    <xf numFmtId="9" fontId="21" fillId="2" borderId="11" xfId="0" applyNumberFormat="1" applyFont="1" applyFill="1" applyBorder="1" applyAlignment="1">
      <alignment horizontal="right" vertical="center"/>
    </xf>
    <xf numFmtId="0" fontId="21" fillId="2" borderId="3" xfId="0" applyFont="1" applyFill="1" applyBorder="1" applyAlignment="1"/>
    <xf numFmtId="0" fontId="21" fillId="2" borderId="11" xfId="0" applyFont="1" applyFill="1" applyBorder="1" applyAlignment="1"/>
    <xf numFmtId="0" fontId="22" fillId="2" borderId="11" xfId="0" applyFont="1" applyFill="1" applyBorder="1" applyAlignment="1">
      <alignment horizontal="center" vertical="center"/>
    </xf>
    <xf numFmtId="41" fontId="21" fillId="2" borderId="11" xfId="2" applyFont="1" applyFill="1" applyBorder="1" applyAlignment="1">
      <alignment horizontal="right" vertical="center" wrapText="1"/>
    </xf>
    <xf numFmtId="0" fontId="21" fillId="2" borderId="17" xfId="0" applyFont="1" applyFill="1" applyBorder="1" applyAlignment="1">
      <alignment vertical="center"/>
    </xf>
    <xf numFmtId="0" fontId="21" fillId="2" borderId="19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0" fontId="21" fillId="2" borderId="14" xfId="0" applyFont="1" applyFill="1" applyBorder="1" applyAlignment="1">
      <alignment vertical="center"/>
    </xf>
    <xf numFmtId="0" fontId="21" fillId="2" borderId="19" xfId="0" applyFont="1" applyFill="1" applyBorder="1" applyAlignment="1">
      <alignment horizontal="center" vertical="center"/>
    </xf>
    <xf numFmtId="0" fontId="21" fillId="2" borderId="24" xfId="0" applyFont="1" applyFill="1" applyBorder="1" applyAlignment="1"/>
    <xf numFmtId="176" fontId="4" fillId="0" borderId="0" xfId="0" applyNumberFormat="1" applyFont="1" applyFill="1">
      <alignment vertical="center"/>
    </xf>
    <xf numFmtId="177" fontId="12" fillId="0" borderId="0" xfId="1" applyNumberFormat="1" applyFont="1" applyFill="1">
      <alignment vertical="center"/>
    </xf>
    <xf numFmtId="177" fontId="4" fillId="0" borderId="0" xfId="0" applyNumberFormat="1" applyFont="1" applyFill="1">
      <alignment vertical="center"/>
    </xf>
    <xf numFmtId="177" fontId="12" fillId="0" borderId="0" xfId="1" applyNumberFormat="1" applyFont="1" applyBorder="1" applyAlignment="1">
      <alignment horizontal="center" vertical="top" wrapText="1"/>
    </xf>
    <xf numFmtId="177" fontId="12" fillId="3" borderId="0" xfId="1" applyNumberFormat="1" applyFont="1" applyFill="1">
      <alignment vertical="center"/>
    </xf>
    <xf numFmtId="41" fontId="7" fillId="2" borderId="0" xfId="1" applyFont="1" applyFill="1" applyBorder="1" applyAlignment="1">
      <alignment vertical="center"/>
    </xf>
    <xf numFmtId="177" fontId="12" fillId="2" borderId="0" xfId="1" applyNumberFormat="1" applyFont="1" applyFill="1">
      <alignment vertical="center"/>
    </xf>
    <xf numFmtId="176" fontId="12" fillId="0" borderId="0" xfId="1" applyNumberFormat="1" applyFont="1" applyFill="1">
      <alignment vertical="center"/>
    </xf>
    <xf numFmtId="41" fontId="4" fillId="0" borderId="0" xfId="0" applyNumberFormat="1" applyFont="1" applyFill="1">
      <alignment vertical="center"/>
    </xf>
    <xf numFmtId="177" fontId="12" fillId="0" borderId="0" xfId="0" applyNumberFormat="1" applyFont="1" applyFill="1">
      <alignment vertical="center"/>
    </xf>
    <xf numFmtId="41" fontId="28" fillId="3" borderId="0" xfId="0" applyNumberFormat="1" applyFont="1" applyFill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41" fontId="7" fillId="2" borderId="7" xfId="1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vertical="center" wrapText="1"/>
    </xf>
    <xf numFmtId="41" fontId="7" fillId="2" borderId="7" xfId="1" applyNumberFormat="1" applyFont="1" applyFill="1" applyBorder="1" applyAlignment="1">
      <alignment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41" fontId="7" fillId="2" borderId="11" xfId="1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7" fillId="2" borderId="11" xfId="2" applyNumberFormat="1" applyFont="1" applyFill="1" applyBorder="1" applyAlignment="1">
      <alignment horizontal="center" vertical="center" wrapText="1"/>
    </xf>
    <xf numFmtId="41" fontId="7" fillId="2" borderId="1" xfId="2" applyNumberFormat="1" applyFont="1" applyFill="1" applyBorder="1" applyAlignment="1">
      <alignment horizontal="center" vertical="center" wrapText="1"/>
    </xf>
    <xf numFmtId="41" fontId="7" fillId="2" borderId="11" xfId="2" quotePrefix="1" applyNumberFormat="1" applyFont="1" applyFill="1" applyBorder="1" applyAlignment="1">
      <alignment horizontal="center" vertical="center" wrapText="1"/>
    </xf>
    <xf numFmtId="177" fontId="7" fillId="2" borderId="0" xfId="1" applyNumberFormat="1" applyFont="1" applyFill="1" applyBorder="1" applyAlignment="1">
      <alignment vertical="center" wrapText="1"/>
    </xf>
    <xf numFmtId="177" fontId="10" fillId="2" borderId="13" xfId="0" applyNumberFormat="1" applyFont="1" applyFill="1" applyBorder="1">
      <alignment vertical="center"/>
    </xf>
    <xf numFmtId="0" fontId="7" fillId="2" borderId="9" xfId="0" applyFont="1" applyFill="1" applyBorder="1" applyAlignment="1">
      <alignment horizontal="center" vertical="center"/>
    </xf>
    <xf numFmtId="179" fontId="7" fillId="2" borderId="7" xfId="1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179" fontId="21" fillId="2" borderId="11" xfId="1" applyNumberFormat="1" applyFont="1" applyFill="1" applyBorder="1" applyAlignment="1">
      <alignment horizontal="right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/>
    </xf>
    <xf numFmtId="41" fontId="21" fillId="2" borderId="1" xfId="2" applyFont="1" applyFill="1" applyBorder="1" applyAlignment="1">
      <alignment horizontal="right" vertical="center" wrapText="1"/>
    </xf>
    <xf numFmtId="41" fontId="21" fillId="2" borderId="7" xfId="2" applyFont="1" applyFill="1" applyBorder="1" applyAlignment="1">
      <alignment horizontal="right" vertical="center"/>
    </xf>
    <xf numFmtId="41" fontId="21" fillId="2" borderId="7" xfId="2" applyFont="1" applyFill="1" applyBorder="1" applyAlignment="1">
      <alignment horizontal="right" vertical="center" wrapText="1"/>
    </xf>
    <xf numFmtId="41" fontId="21" fillId="2" borderId="1" xfId="1" applyFont="1" applyFill="1" applyBorder="1" applyAlignment="1">
      <alignment horizontal="right" vertical="center" wrapText="1"/>
    </xf>
    <xf numFmtId="41" fontId="21" fillId="2" borderId="7" xfId="1" applyFont="1" applyFill="1" applyBorder="1" applyAlignment="1">
      <alignment horizontal="right" vertical="center"/>
    </xf>
    <xf numFmtId="9" fontId="21" fillId="2" borderId="1" xfId="0" applyNumberFormat="1" applyFont="1" applyFill="1" applyBorder="1" applyAlignment="1">
      <alignment horizontal="right" vertical="center" wrapText="1"/>
    </xf>
    <xf numFmtId="9" fontId="21" fillId="2" borderId="7" xfId="0" applyNumberFormat="1" applyFont="1" applyFill="1" applyBorder="1" applyAlignment="1">
      <alignment horizontal="right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41" fontId="21" fillId="2" borderId="1" xfId="0" applyNumberFormat="1" applyFont="1" applyFill="1" applyBorder="1" applyAlignment="1">
      <alignment horizontal="right" vertical="center" wrapText="1"/>
    </xf>
    <xf numFmtId="41" fontId="21" fillId="2" borderId="7" xfId="0" applyNumberFormat="1" applyFont="1" applyFill="1" applyBorder="1" applyAlignment="1">
      <alignment horizontal="right" vertical="center" wrapText="1"/>
    </xf>
    <xf numFmtId="176" fontId="21" fillId="2" borderId="1" xfId="2" applyNumberFormat="1" applyFont="1" applyFill="1" applyBorder="1" applyAlignment="1">
      <alignment horizontal="right" vertical="center" wrapText="1"/>
    </xf>
    <xf numFmtId="176" fontId="21" fillId="2" borderId="7" xfId="2" applyNumberFormat="1" applyFont="1" applyFill="1" applyBorder="1" applyAlignment="1">
      <alignment horizontal="right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 wrapText="1"/>
    </xf>
    <xf numFmtId="1" fontId="21" fillId="2" borderId="14" xfId="0" applyNumberFormat="1" applyFont="1" applyFill="1" applyBorder="1" applyAlignment="1">
      <alignment horizontal="right" vertical="center" wrapText="1"/>
    </xf>
    <xf numFmtId="41" fontId="21" fillId="2" borderId="14" xfId="2" applyFont="1" applyFill="1" applyBorder="1" applyAlignment="1">
      <alignment horizontal="right" vertical="center" wrapText="1"/>
    </xf>
    <xf numFmtId="176" fontId="21" fillId="2" borderId="14" xfId="2" applyNumberFormat="1" applyFont="1" applyFill="1" applyBorder="1" applyAlignment="1">
      <alignment horizontal="right" vertical="center" wrapText="1"/>
    </xf>
    <xf numFmtId="10" fontId="21" fillId="2" borderId="22" xfId="0" applyNumberFormat="1" applyFont="1" applyFill="1" applyBorder="1" applyAlignment="1">
      <alignment horizontal="right" vertical="center" wrapText="1"/>
    </xf>
    <xf numFmtId="0" fontId="21" fillId="2" borderId="19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/>
    </xf>
    <xf numFmtId="176" fontId="21" fillId="2" borderId="1" xfId="2" applyNumberFormat="1" applyFont="1" applyFill="1" applyBorder="1" applyAlignment="1">
      <alignment vertical="center" wrapText="1"/>
    </xf>
    <xf numFmtId="176" fontId="21" fillId="2" borderId="7" xfId="2" applyNumberFormat="1" applyFont="1" applyFill="1" applyBorder="1" applyAlignment="1">
      <alignment vertical="center" wrapText="1"/>
    </xf>
    <xf numFmtId="176" fontId="21" fillId="2" borderId="1" xfId="2" applyNumberFormat="1" applyFont="1" applyFill="1" applyBorder="1" applyAlignment="1">
      <alignment vertical="center"/>
    </xf>
    <xf numFmtId="176" fontId="21" fillId="2" borderId="7" xfId="2" applyNumberFormat="1" applyFont="1" applyFill="1" applyBorder="1" applyAlignment="1">
      <alignment vertical="center"/>
    </xf>
    <xf numFmtId="9" fontId="21" fillId="2" borderId="20" xfId="0" applyNumberFormat="1" applyFont="1" applyFill="1" applyBorder="1" applyAlignment="1">
      <alignment horizontal="right" vertical="center" wrapText="1"/>
    </xf>
    <xf numFmtId="9" fontId="21" fillId="2" borderId="21" xfId="0" applyNumberFormat="1" applyFont="1" applyFill="1" applyBorder="1" applyAlignment="1">
      <alignment horizontal="right" vertical="center" wrapText="1"/>
    </xf>
    <xf numFmtId="179" fontId="21" fillId="2" borderId="1" xfId="2" applyNumberFormat="1" applyFont="1" applyFill="1" applyBorder="1" applyAlignment="1">
      <alignment horizontal="right" vertical="center" wrapText="1"/>
    </xf>
    <xf numFmtId="179" fontId="21" fillId="2" borderId="7" xfId="2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vertical="center"/>
    </xf>
    <xf numFmtId="0" fontId="21" fillId="2" borderId="7" xfId="0" applyFont="1" applyFill="1" applyBorder="1" applyAlignment="1">
      <alignment vertical="center"/>
    </xf>
    <xf numFmtId="3" fontId="21" fillId="2" borderId="1" xfId="0" applyNumberFormat="1" applyFont="1" applyFill="1" applyBorder="1" applyAlignment="1">
      <alignment horizontal="right" vertical="center" wrapText="1"/>
    </xf>
    <xf numFmtId="0" fontId="21" fillId="2" borderId="7" xfId="0" applyFont="1" applyFill="1" applyBorder="1" applyAlignment="1">
      <alignment horizontal="right" vertical="center"/>
    </xf>
    <xf numFmtId="3" fontId="21" fillId="2" borderId="1" xfId="0" applyNumberFormat="1" applyFont="1" applyFill="1" applyBorder="1" applyAlignment="1">
      <alignment horizontal="right" vertical="center"/>
    </xf>
    <xf numFmtId="9" fontId="21" fillId="2" borderId="4" xfId="0" applyNumberFormat="1" applyFont="1" applyFill="1" applyBorder="1" applyAlignment="1">
      <alignment horizontal="right" vertical="center" wrapText="1"/>
    </xf>
    <xf numFmtId="9" fontId="21" fillId="2" borderId="8" xfId="0" applyNumberFormat="1" applyFont="1" applyFill="1" applyBorder="1" applyAlignment="1">
      <alignment horizontal="right" vertical="center"/>
    </xf>
    <xf numFmtId="183" fontId="21" fillId="2" borderId="1" xfId="2" applyNumberFormat="1" applyFont="1" applyFill="1" applyBorder="1" applyAlignment="1">
      <alignment horizontal="right" vertical="center" wrapText="1"/>
    </xf>
    <xf numFmtId="183" fontId="21" fillId="2" borderId="7" xfId="2" applyNumberFormat="1" applyFont="1" applyFill="1" applyBorder="1" applyAlignment="1">
      <alignment horizontal="right" vertical="center"/>
    </xf>
    <xf numFmtId="176" fontId="21" fillId="2" borderId="1" xfId="0" applyNumberFormat="1" applyFont="1" applyFill="1" applyBorder="1" applyAlignment="1">
      <alignment horizontal="right" vertical="center" wrapText="1"/>
    </xf>
    <xf numFmtId="176" fontId="21" fillId="2" borderId="14" xfId="0" applyNumberFormat="1" applyFont="1" applyFill="1" applyBorder="1" applyAlignment="1">
      <alignment horizontal="right" vertical="center" wrapText="1"/>
    </xf>
    <xf numFmtId="0" fontId="21" fillId="2" borderId="1" xfId="0" applyFont="1" applyFill="1" applyBorder="1" applyAlignment="1">
      <alignment horizontal="left" vertical="center"/>
    </xf>
    <xf numFmtId="0" fontId="21" fillId="2" borderId="7" xfId="0" applyFont="1" applyFill="1" applyBorder="1" applyAlignment="1">
      <alignment horizontal="left" vertical="center"/>
    </xf>
    <xf numFmtId="3" fontId="21" fillId="2" borderId="7" xfId="0" applyNumberFormat="1" applyFont="1" applyFill="1" applyBorder="1" applyAlignment="1">
      <alignment horizontal="right" vertical="center"/>
    </xf>
    <xf numFmtId="0" fontId="21" fillId="2" borderId="17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41" fontId="17" fillId="2" borderId="1" xfId="1" applyNumberFormat="1" applyFont="1" applyFill="1" applyBorder="1" applyAlignment="1">
      <alignment horizontal="center" vertical="center" wrapText="1"/>
    </xf>
    <xf numFmtId="41" fontId="17" fillId="2" borderId="7" xfId="1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41" fontId="7" fillId="2" borderId="7" xfId="1" applyNumberFormat="1" applyFont="1" applyFill="1" applyBorder="1" applyAlignment="1">
      <alignment horizontal="center" vertical="center" wrapText="1"/>
    </xf>
    <xf numFmtId="41" fontId="7" fillId="2" borderId="14" xfId="1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vertical="center" wrapText="1"/>
    </xf>
    <xf numFmtId="41" fontId="7" fillId="2" borderId="7" xfId="1" applyNumberFormat="1" applyFont="1" applyFill="1" applyBorder="1" applyAlignment="1">
      <alignment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10" fillId="2" borderId="1" xfId="0" applyNumberFormat="1" applyFont="1" applyFill="1" applyBorder="1" applyAlignment="1">
      <alignment horizontal="center" vertical="center" wrapText="1"/>
    </xf>
    <xf numFmtId="41" fontId="10" fillId="2" borderId="7" xfId="0" applyNumberFormat="1" applyFont="1" applyFill="1" applyBorder="1" applyAlignment="1">
      <alignment horizontal="center" vertical="center" wrapText="1"/>
    </xf>
    <xf numFmtId="43" fontId="7" fillId="2" borderId="14" xfId="1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177" fontId="10" fillId="2" borderId="6" xfId="0" applyNumberFormat="1" applyFont="1" applyFill="1" applyBorder="1" applyAlignment="1">
      <alignment horizontal="right" vertical="center"/>
    </xf>
    <xf numFmtId="177" fontId="10" fillId="2" borderId="10" xfId="0" applyNumberFormat="1" applyFont="1" applyFill="1" applyBorder="1" applyAlignment="1">
      <alignment horizontal="right" vertical="center"/>
    </xf>
    <xf numFmtId="41" fontId="7" fillId="2" borderId="11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41" fontId="10" fillId="2" borderId="6" xfId="1" applyFont="1" applyFill="1" applyBorder="1" applyAlignment="1">
      <alignment horizontal="center" vertical="center"/>
    </xf>
    <xf numFmtId="41" fontId="10" fillId="2" borderId="13" xfId="1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177" fontId="10" fillId="2" borderId="6" xfId="1" applyNumberFormat="1" applyFont="1" applyFill="1" applyBorder="1" applyAlignment="1">
      <alignment horizontal="center" vertical="center"/>
    </xf>
    <xf numFmtId="177" fontId="10" fillId="2" borderId="10" xfId="1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right" vertical="center" wrapText="1"/>
    </xf>
    <xf numFmtId="41" fontId="7" fillId="2" borderId="7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41" fontId="7" fillId="2" borderId="1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1" fontId="7" fillId="2" borderId="14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top" wrapText="1"/>
    </xf>
    <xf numFmtId="0" fontId="7" fillId="2" borderId="14" xfId="0" applyFont="1" applyFill="1" applyBorder="1" applyAlignment="1">
      <alignment vertical="top" wrapText="1"/>
    </xf>
    <xf numFmtId="0" fontId="7" fillId="2" borderId="7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</cellXfs>
  <cellStyles count="8">
    <cellStyle name="쉼표 [0]" xfId="1" builtinId="6"/>
    <cellStyle name="쉼표 [0] 2" xfId="2"/>
    <cellStyle name="쉼표 [0] 2 2" xfId="4"/>
    <cellStyle name="쉼표 [0] 3" xfId="5"/>
    <cellStyle name="표준" xfId="0" builtinId="0"/>
    <cellStyle name="표준 2" xfId="3"/>
    <cellStyle name="표준 2 2" xfId="6"/>
    <cellStyle name="표준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zoomScale="115" zoomScaleNormal="115" workbookViewId="0">
      <selection activeCell="E16" sqref="E16:E17"/>
    </sheetView>
  </sheetViews>
  <sheetFormatPr defaultRowHeight="16.5"/>
  <cols>
    <col min="5" max="5" width="9.5" bestFit="1" customWidth="1"/>
    <col min="6" max="6" width="9.375" bestFit="1" customWidth="1"/>
    <col min="7" max="7" width="9.125" bestFit="1" customWidth="1"/>
    <col min="12" max="12" width="9.5" bestFit="1" customWidth="1"/>
    <col min="13" max="13" width="9.125" bestFit="1" customWidth="1"/>
    <col min="14" max="14" width="9.125" style="32" bestFit="1" customWidth="1"/>
  </cols>
  <sheetData>
    <row r="1" spans="1:14">
      <c r="A1" s="302" t="s">
        <v>179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</row>
    <row r="2" spans="1:14">
      <c r="A2" s="16" t="s">
        <v>14</v>
      </c>
      <c r="B2" s="17"/>
      <c r="C2" s="18"/>
      <c r="D2" s="19"/>
      <c r="E2" s="19"/>
      <c r="F2" s="19"/>
      <c r="G2" s="19"/>
      <c r="H2" s="17"/>
      <c r="I2" s="17"/>
      <c r="J2" s="17"/>
      <c r="K2" s="17"/>
      <c r="L2" s="17"/>
      <c r="M2" s="20"/>
      <c r="N2" s="21" t="s">
        <v>15</v>
      </c>
    </row>
    <row r="3" spans="1:14" s="22" customFormat="1" ht="17.25" customHeight="1">
      <c r="A3" s="303" t="s">
        <v>16</v>
      </c>
      <c r="B3" s="257"/>
      <c r="C3" s="257"/>
      <c r="D3" s="257"/>
      <c r="E3" s="257"/>
      <c r="F3" s="257"/>
      <c r="G3" s="257"/>
      <c r="H3" s="304" t="s">
        <v>17</v>
      </c>
      <c r="I3" s="257"/>
      <c r="J3" s="257"/>
      <c r="K3" s="257"/>
      <c r="L3" s="257"/>
      <c r="M3" s="257"/>
      <c r="N3" s="305"/>
    </row>
    <row r="4" spans="1:14" s="22" customFormat="1" ht="15" customHeight="1">
      <c r="A4" s="267" t="s">
        <v>18</v>
      </c>
      <c r="B4" s="267" t="s">
        <v>19</v>
      </c>
      <c r="C4" s="267" t="s">
        <v>20</v>
      </c>
      <c r="D4" s="254" t="s">
        <v>175</v>
      </c>
      <c r="E4" s="254" t="s">
        <v>176</v>
      </c>
      <c r="F4" s="268" t="s">
        <v>21</v>
      </c>
      <c r="G4" s="261"/>
      <c r="H4" s="265" t="s">
        <v>18</v>
      </c>
      <c r="I4" s="267" t="s">
        <v>19</v>
      </c>
      <c r="J4" s="267" t="s">
        <v>20</v>
      </c>
      <c r="K4" s="254" t="s">
        <v>175</v>
      </c>
      <c r="L4" s="254" t="s">
        <v>177</v>
      </c>
      <c r="M4" s="268" t="s">
        <v>21</v>
      </c>
      <c r="N4" s="262"/>
    </row>
    <row r="5" spans="1:14" s="22" customFormat="1" ht="15" customHeight="1">
      <c r="A5" s="255"/>
      <c r="B5" s="255"/>
      <c r="C5" s="255"/>
      <c r="D5" s="255"/>
      <c r="E5" s="255"/>
      <c r="F5" s="160" t="s">
        <v>22</v>
      </c>
      <c r="G5" s="160" t="s">
        <v>23</v>
      </c>
      <c r="H5" s="266"/>
      <c r="I5" s="255"/>
      <c r="J5" s="255"/>
      <c r="K5" s="255"/>
      <c r="L5" s="255"/>
      <c r="M5" s="160" t="s">
        <v>22</v>
      </c>
      <c r="N5" s="172" t="s">
        <v>23</v>
      </c>
    </row>
    <row r="6" spans="1:14" s="22" customFormat="1" ht="15" customHeight="1">
      <c r="A6" s="249" t="s">
        <v>24</v>
      </c>
      <c r="B6" s="249"/>
      <c r="C6" s="298" t="s">
        <v>25</v>
      </c>
      <c r="D6" s="245">
        <f>SUM(D8:D19)</f>
        <v>740499</v>
      </c>
      <c r="E6" s="245">
        <f>SUM(E8:E19)</f>
        <v>714735</v>
      </c>
      <c r="F6" s="245">
        <f>SUM(F8:F19)</f>
        <v>-25764</v>
      </c>
      <c r="G6" s="292">
        <f>F6/D6</f>
        <v>-3.4792754615468761E-2</v>
      </c>
      <c r="H6" s="250" t="s">
        <v>24</v>
      </c>
      <c r="I6" s="249"/>
      <c r="J6" s="298" t="s">
        <v>25</v>
      </c>
      <c r="K6" s="245">
        <f>K8+K34+K40+K48</f>
        <v>740499</v>
      </c>
      <c r="L6" s="245">
        <f>L8+L34+L40+L48</f>
        <v>714735</v>
      </c>
      <c r="M6" s="247">
        <f>L6-K6</f>
        <v>-25764</v>
      </c>
      <c r="N6" s="241">
        <f t="shared" ref="N6" si="0">M6/K6</f>
        <v>-3.4792754615468761E-2</v>
      </c>
    </row>
    <row r="7" spans="1:14" s="22" customFormat="1" ht="15" customHeight="1">
      <c r="A7" s="235"/>
      <c r="B7" s="235"/>
      <c r="C7" s="299"/>
      <c r="D7" s="290"/>
      <c r="E7" s="290"/>
      <c r="F7" s="290"/>
      <c r="G7" s="293"/>
      <c r="H7" s="251"/>
      <c r="I7" s="235"/>
      <c r="J7" s="299"/>
      <c r="K7" s="246"/>
      <c r="L7" s="246"/>
      <c r="M7" s="248"/>
      <c r="N7" s="242"/>
    </row>
    <row r="8" spans="1:14" s="22" customFormat="1" ht="15" customHeight="1">
      <c r="A8" s="234" t="s">
        <v>26</v>
      </c>
      <c r="B8" s="234" t="s">
        <v>26</v>
      </c>
      <c r="C8" s="249"/>
      <c r="D8" s="291"/>
      <c r="E8" s="291"/>
      <c r="F8" s="247"/>
      <c r="G8" s="292"/>
      <c r="H8" s="301" t="s">
        <v>27</v>
      </c>
      <c r="I8" s="234"/>
      <c r="J8" s="287"/>
      <c r="K8" s="289">
        <f>K10+K22</f>
        <v>541242</v>
      </c>
      <c r="L8" s="289">
        <f>L10+L22</f>
        <v>525187</v>
      </c>
      <c r="M8" s="247">
        <f t="shared" ref="M8" si="1">L8-K8</f>
        <v>-16055</v>
      </c>
      <c r="N8" s="241">
        <f t="shared" ref="N8" si="2">M8/K8</f>
        <v>-2.9663255992698274E-2</v>
      </c>
    </row>
    <row r="9" spans="1:14" s="22" customFormat="1" ht="15" customHeight="1">
      <c r="A9" s="235"/>
      <c r="B9" s="275"/>
      <c r="C9" s="235"/>
      <c r="D9" s="300"/>
      <c r="E9" s="300"/>
      <c r="F9" s="248"/>
      <c r="G9" s="293"/>
      <c r="H9" s="251"/>
      <c r="I9" s="275"/>
      <c r="J9" s="288"/>
      <c r="K9" s="290"/>
      <c r="L9" s="290"/>
      <c r="M9" s="248"/>
      <c r="N9" s="242"/>
    </row>
    <row r="10" spans="1:14" s="22" customFormat="1" ht="15" customHeight="1">
      <c r="A10" s="153"/>
      <c r="B10" s="153"/>
      <c r="C10" s="234" t="s">
        <v>26</v>
      </c>
      <c r="D10" s="236">
        <v>579174</v>
      </c>
      <c r="E10" s="236">
        <v>579174</v>
      </c>
      <c r="F10" s="294">
        <f>E10-D10</f>
        <v>0</v>
      </c>
      <c r="G10" s="292">
        <f>F10/D10</f>
        <v>0</v>
      </c>
      <c r="H10" s="187"/>
      <c r="I10" s="249" t="s">
        <v>28</v>
      </c>
      <c r="J10" s="249"/>
      <c r="K10" s="296">
        <f>SUM(K12:K21)</f>
        <v>537642</v>
      </c>
      <c r="L10" s="296">
        <f>SUM(L12:L21)</f>
        <v>521998</v>
      </c>
      <c r="M10" s="247">
        <f>L10-K10</f>
        <v>-15644</v>
      </c>
      <c r="N10" s="241">
        <f>M10/K10</f>
        <v>-2.9097429144300482E-2</v>
      </c>
    </row>
    <row r="11" spans="1:14" s="22" customFormat="1" ht="15" customHeight="1">
      <c r="A11" s="154"/>
      <c r="B11" s="154"/>
      <c r="C11" s="275"/>
      <c r="D11" s="238"/>
      <c r="E11" s="238"/>
      <c r="F11" s="295"/>
      <c r="G11" s="293"/>
      <c r="H11" s="188"/>
      <c r="I11" s="243"/>
      <c r="J11" s="243"/>
      <c r="K11" s="297"/>
      <c r="L11" s="297"/>
      <c r="M11" s="248"/>
      <c r="N11" s="242"/>
    </row>
    <row r="12" spans="1:14" s="22" customFormat="1" ht="15" customHeight="1">
      <c r="A12" s="234" t="s">
        <v>29</v>
      </c>
      <c r="B12" s="234" t="s">
        <v>29</v>
      </c>
      <c r="C12" s="234"/>
      <c r="D12" s="291"/>
      <c r="E12" s="291"/>
      <c r="F12" s="284"/>
      <c r="G12" s="292"/>
      <c r="H12" s="188"/>
      <c r="I12" s="189"/>
      <c r="J12" s="249" t="s">
        <v>30</v>
      </c>
      <c r="K12" s="245">
        <v>352731</v>
      </c>
      <c r="L12" s="278">
        <v>363194</v>
      </c>
      <c r="M12" s="247">
        <f t="shared" ref="M12" si="3">L12-K12</f>
        <v>10463</v>
      </c>
      <c r="N12" s="241">
        <f>M12/K12</f>
        <v>2.9662830882457171E-2</v>
      </c>
    </row>
    <row r="13" spans="1:14" s="22" customFormat="1" ht="15" customHeight="1">
      <c r="A13" s="275"/>
      <c r="B13" s="275"/>
      <c r="C13" s="275"/>
      <c r="D13" s="290"/>
      <c r="E13" s="290"/>
      <c r="F13" s="285"/>
      <c r="G13" s="293"/>
      <c r="H13" s="188"/>
      <c r="I13" s="190"/>
      <c r="J13" s="243"/>
      <c r="K13" s="246"/>
      <c r="L13" s="279"/>
      <c r="M13" s="248"/>
      <c r="N13" s="242"/>
    </row>
    <row r="14" spans="1:14" s="22" customFormat="1" ht="15" customHeight="1">
      <c r="A14" s="155"/>
      <c r="B14" s="155"/>
      <c r="C14" s="234" t="s">
        <v>29</v>
      </c>
      <c r="D14" s="236">
        <v>141257</v>
      </c>
      <c r="E14" s="236">
        <v>134994</v>
      </c>
      <c r="F14" s="284">
        <f t="shared" ref="F14" si="4">E14-D14</f>
        <v>-6263</v>
      </c>
      <c r="G14" s="282">
        <f>F14/D14</f>
        <v>-4.4337625745980727E-2</v>
      </c>
      <c r="H14" s="188"/>
      <c r="I14" s="190"/>
      <c r="J14" s="249" t="s">
        <v>32</v>
      </c>
      <c r="K14" s="245">
        <v>98804</v>
      </c>
      <c r="L14" s="278">
        <v>77234</v>
      </c>
      <c r="M14" s="247">
        <f t="shared" ref="M14" si="5">L14-K14</f>
        <v>-21570</v>
      </c>
      <c r="N14" s="241">
        <f t="shared" ref="N14" si="6">M14/K14</f>
        <v>-0.2183109995546739</v>
      </c>
    </row>
    <row r="15" spans="1:14" s="22" customFormat="1" ht="15" customHeight="1">
      <c r="A15" s="156"/>
      <c r="B15" s="156"/>
      <c r="C15" s="275"/>
      <c r="D15" s="238"/>
      <c r="E15" s="238"/>
      <c r="F15" s="285"/>
      <c r="G15" s="283"/>
      <c r="H15" s="188"/>
      <c r="I15" s="190"/>
      <c r="J15" s="235"/>
      <c r="K15" s="246"/>
      <c r="L15" s="279"/>
      <c r="M15" s="248"/>
      <c r="N15" s="242"/>
    </row>
    <row r="16" spans="1:14" s="22" customFormat="1" ht="15" customHeight="1">
      <c r="A16" s="286" t="s">
        <v>49</v>
      </c>
      <c r="B16" s="286" t="s">
        <v>49</v>
      </c>
      <c r="C16" s="286" t="s">
        <v>49</v>
      </c>
      <c r="D16" s="236">
        <v>19945</v>
      </c>
      <c r="E16" s="236">
        <v>186</v>
      </c>
      <c r="F16" s="284">
        <f>E16-D16</f>
        <v>-19759</v>
      </c>
      <c r="G16" s="282">
        <f>F16/D16</f>
        <v>-0.99067435447480567</v>
      </c>
      <c r="H16" s="188"/>
      <c r="I16" s="190"/>
      <c r="J16" s="234" t="s">
        <v>33</v>
      </c>
      <c r="K16" s="245">
        <v>37628</v>
      </c>
      <c r="L16" s="278">
        <v>36435</v>
      </c>
      <c r="M16" s="247">
        <f t="shared" ref="M16" si="7">L16-K16</f>
        <v>-1193</v>
      </c>
      <c r="N16" s="241">
        <f t="shared" ref="N16" si="8">M16/K16</f>
        <v>-3.1705113213564368E-2</v>
      </c>
    </row>
    <row r="17" spans="1:14" s="22" customFormat="1" ht="15" customHeight="1">
      <c r="A17" s="275"/>
      <c r="B17" s="275"/>
      <c r="C17" s="275"/>
      <c r="D17" s="238"/>
      <c r="E17" s="238"/>
      <c r="F17" s="285"/>
      <c r="G17" s="283"/>
      <c r="H17" s="188"/>
      <c r="I17" s="190"/>
      <c r="J17" s="275"/>
      <c r="K17" s="246"/>
      <c r="L17" s="279"/>
      <c r="M17" s="248"/>
      <c r="N17" s="242"/>
    </row>
    <row r="18" spans="1:14" s="22" customFormat="1" ht="15" customHeight="1">
      <c r="A18" s="234" t="s">
        <v>31</v>
      </c>
      <c r="B18" s="234" t="s">
        <v>31</v>
      </c>
      <c r="C18" s="234" t="s">
        <v>31</v>
      </c>
      <c r="D18" s="236">
        <v>123</v>
      </c>
      <c r="E18" s="236">
        <v>381</v>
      </c>
      <c r="F18" s="284">
        <f t="shared" ref="F18" si="9">E18-D18</f>
        <v>258</v>
      </c>
      <c r="G18" s="282">
        <f>F18/D18</f>
        <v>2.0975609756097562</v>
      </c>
      <c r="H18" s="274"/>
      <c r="I18" s="243"/>
      <c r="J18" s="234" t="s">
        <v>34</v>
      </c>
      <c r="K18" s="245">
        <v>45099</v>
      </c>
      <c r="L18" s="278">
        <v>41821</v>
      </c>
      <c r="M18" s="247">
        <f t="shared" ref="M18:M20" si="10">L18-K18</f>
        <v>-3278</v>
      </c>
      <c r="N18" s="241">
        <f t="shared" ref="N18" si="11">M18/K18</f>
        <v>-7.2684538459832818E-2</v>
      </c>
    </row>
    <row r="19" spans="1:14" s="22" customFormat="1" ht="15" customHeight="1">
      <c r="A19" s="275"/>
      <c r="B19" s="275"/>
      <c r="C19" s="275"/>
      <c r="D19" s="238"/>
      <c r="E19" s="238"/>
      <c r="F19" s="285"/>
      <c r="G19" s="283"/>
      <c r="H19" s="274"/>
      <c r="I19" s="243"/>
      <c r="J19" s="275"/>
      <c r="K19" s="246"/>
      <c r="L19" s="279"/>
      <c r="M19" s="248"/>
      <c r="N19" s="242"/>
    </row>
    <row r="20" spans="1:14" s="22" customFormat="1" ht="15" customHeight="1">
      <c r="A20" s="154"/>
      <c r="B20" s="154"/>
      <c r="C20" s="154"/>
      <c r="D20" s="271"/>
      <c r="E20" s="271"/>
      <c r="F20" s="272"/>
      <c r="G20" s="273"/>
      <c r="H20" s="191"/>
      <c r="I20" s="154"/>
      <c r="J20" s="276" t="s">
        <v>35</v>
      </c>
      <c r="K20" s="245">
        <v>3380</v>
      </c>
      <c r="L20" s="278">
        <v>3314</v>
      </c>
      <c r="M20" s="247">
        <f t="shared" si="10"/>
        <v>-66</v>
      </c>
      <c r="N20" s="241">
        <f t="shared" ref="N20:N26" si="12">M20/K20</f>
        <v>-1.952662721893491E-2</v>
      </c>
    </row>
    <row r="21" spans="1:14" s="22" customFormat="1" ht="15" customHeight="1">
      <c r="A21" s="154"/>
      <c r="B21" s="154"/>
      <c r="C21" s="154"/>
      <c r="D21" s="271"/>
      <c r="E21" s="271"/>
      <c r="F21" s="272"/>
      <c r="G21" s="273"/>
      <c r="H21" s="191"/>
      <c r="I21" s="154"/>
      <c r="J21" s="277"/>
      <c r="K21" s="246"/>
      <c r="L21" s="279"/>
      <c r="M21" s="248"/>
      <c r="N21" s="242"/>
    </row>
    <row r="22" spans="1:14" s="22" customFormat="1" ht="15" customHeight="1">
      <c r="A22" s="269"/>
      <c r="B22" s="269"/>
      <c r="C22" s="269"/>
      <c r="D22" s="270"/>
      <c r="E22" s="271"/>
      <c r="F22" s="272"/>
      <c r="G22" s="273"/>
      <c r="H22" s="274"/>
      <c r="I22" s="249" t="s">
        <v>36</v>
      </c>
      <c r="J22" s="249"/>
      <c r="K22" s="280">
        <f>SUM(K24:K29)</f>
        <v>3600</v>
      </c>
      <c r="L22" s="280">
        <f>SUM(L24:L29)</f>
        <v>3189</v>
      </c>
      <c r="M22" s="247">
        <f>L22-K22</f>
        <v>-411</v>
      </c>
      <c r="N22" s="241">
        <f t="shared" si="12"/>
        <v>-0.11416666666666667</v>
      </c>
    </row>
    <row r="23" spans="1:14" s="22" customFormat="1" ht="15" customHeight="1">
      <c r="A23" s="269"/>
      <c r="B23" s="269"/>
      <c r="C23" s="269"/>
      <c r="D23" s="270"/>
      <c r="E23" s="271"/>
      <c r="F23" s="272"/>
      <c r="G23" s="273"/>
      <c r="H23" s="274"/>
      <c r="I23" s="235"/>
      <c r="J23" s="243"/>
      <c r="K23" s="281"/>
      <c r="L23" s="281"/>
      <c r="M23" s="248"/>
      <c r="N23" s="242"/>
    </row>
    <row r="24" spans="1:14" s="22" customFormat="1" ht="15" customHeight="1">
      <c r="A24" s="157"/>
      <c r="B24" s="158"/>
      <c r="C24" s="158"/>
      <c r="D24" s="158"/>
      <c r="E24" s="158"/>
      <c r="F24" s="158"/>
      <c r="G24" s="161"/>
      <c r="H24" s="170"/>
      <c r="I24" s="163"/>
      <c r="J24" s="249" t="s">
        <v>37</v>
      </c>
      <c r="K24" s="245">
        <v>120</v>
      </c>
      <c r="L24" s="236">
        <v>120</v>
      </c>
      <c r="M24" s="247">
        <f t="shared" ref="M24" si="13">L24-K24</f>
        <v>0</v>
      </c>
      <c r="N24" s="241">
        <f t="shared" si="12"/>
        <v>0</v>
      </c>
    </row>
    <row r="25" spans="1:14" s="22" customFormat="1" ht="15" customHeight="1">
      <c r="A25" s="157"/>
      <c r="B25" s="158"/>
      <c r="C25" s="158"/>
      <c r="D25" s="158"/>
      <c r="E25" s="158"/>
      <c r="F25" s="158"/>
      <c r="G25" s="161"/>
      <c r="H25" s="170"/>
      <c r="I25" s="164"/>
      <c r="J25" s="235"/>
      <c r="K25" s="246"/>
      <c r="L25" s="238"/>
      <c r="M25" s="248"/>
      <c r="N25" s="242"/>
    </row>
    <row r="26" spans="1:14" s="22" customFormat="1" ht="15" customHeight="1">
      <c r="A26" s="158"/>
      <c r="B26" s="158"/>
      <c r="C26" s="158"/>
      <c r="D26" s="158"/>
      <c r="E26" s="158"/>
      <c r="F26" s="158"/>
      <c r="G26" s="161"/>
      <c r="H26" s="170"/>
      <c r="I26" s="165"/>
      <c r="J26" s="234" t="s">
        <v>38</v>
      </c>
      <c r="K26" s="245">
        <v>2880</v>
      </c>
      <c r="L26" s="236">
        <v>2880</v>
      </c>
      <c r="M26" s="247">
        <f>L26-K26</f>
        <v>0</v>
      </c>
      <c r="N26" s="241">
        <f t="shared" si="12"/>
        <v>0</v>
      </c>
    </row>
    <row r="27" spans="1:14" s="22" customFormat="1" ht="15" customHeight="1">
      <c r="A27" s="158"/>
      <c r="B27" s="158"/>
      <c r="C27" s="158"/>
      <c r="D27" s="158"/>
      <c r="E27" s="158"/>
      <c r="F27" s="158"/>
      <c r="G27" s="161"/>
      <c r="H27" s="170"/>
      <c r="I27" s="165"/>
      <c r="J27" s="235"/>
      <c r="K27" s="246"/>
      <c r="L27" s="238"/>
      <c r="M27" s="248"/>
      <c r="N27" s="242"/>
    </row>
    <row r="28" spans="1:14" s="22" customFormat="1" ht="16.5" customHeight="1">
      <c r="A28" s="158"/>
      <c r="B28" s="158"/>
      <c r="C28" s="158"/>
      <c r="D28" s="158"/>
      <c r="E28" s="158"/>
      <c r="F28" s="158"/>
      <c r="G28" s="161"/>
      <c r="H28" s="170"/>
      <c r="I28" s="165"/>
      <c r="J28" s="244" t="s">
        <v>9</v>
      </c>
      <c r="K28" s="245">
        <v>600</v>
      </c>
      <c r="L28" s="236">
        <v>189</v>
      </c>
      <c r="M28" s="247">
        <f>L28-K28</f>
        <v>-411</v>
      </c>
      <c r="N28" s="241">
        <v>1</v>
      </c>
    </row>
    <row r="29" spans="1:14" s="22" customFormat="1" ht="16.5" customHeight="1">
      <c r="A29" s="159"/>
      <c r="B29" s="159"/>
      <c r="C29" s="159"/>
      <c r="D29" s="159"/>
      <c r="E29" s="159"/>
      <c r="F29" s="159"/>
      <c r="G29" s="162"/>
      <c r="H29" s="192"/>
      <c r="I29" s="166"/>
      <c r="J29" s="235"/>
      <c r="K29" s="246"/>
      <c r="L29" s="238"/>
      <c r="M29" s="248"/>
      <c r="N29" s="242"/>
    </row>
    <row r="30" spans="1:14" s="22" customFormat="1" ht="17.25" customHeight="1">
      <c r="A30" s="28" t="s">
        <v>39</v>
      </c>
      <c r="B30" s="29"/>
      <c r="C30" s="30"/>
      <c r="D30" s="31"/>
      <c r="E30" s="31"/>
      <c r="F30" s="31"/>
      <c r="G30" s="31"/>
      <c r="H30" s="175"/>
      <c r="I30" s="175"/>
      <c r="J30" s="175"/>
      <c r="K30" s="175"/>
      <c r="L30" s="175"/>
      <c r="M30" s="176"/>
      <c r="N30" s="177" t="s">
        <v>40</v>
      </c>
    </row>
    <row r="31" spans="1:14" s="22" customFormat="1" ht="17.25" customHeight="1">
      <c r="A31" s="258" t="s">
        <v>16</v>
      </c>
      <c r="B31" s="258"/>
      <c r="C31" s="258"/>
      <c r="D31" s="258"/>
      <c r="E31" s="258"/>
      <c r="F31" s="258"/>
      <c r="G31" s="259"/>
      <c r="H31" s="260" t="s">
        <v>17</v>
      </c>
      <c r="I31" s="261"/>
      <c r="J31" s="261"/>
      <c r="K31" s="261"/>
      <c r="L31" s="261"/>
      <c r="M31" s="261"/>
      <c r="N31" s="262"/>
    </row>
    <row r="32" spans="1:14" s="22" customFormat="1" ht="17.25" customHeight="1">
      <c r="A32" s="252" t="s">
        <v>18</v>
      </c>
      <c r="B32" s="252" t="s">
        <v>19</v>
      </c>
      <c r="C32" s="252" t="s">
        <v>20</v>
      </c>
      <c r="D32" s="254" t="s">
        <v>175</v>
      </c>
      <c r="E32" s="254" t="s">
        <v>176</v>
      </c>
      <c r="F32" s="256" t="s">
        <v>21</v>
      </c>
      <c r="G32" s="257"/>
      <c r="H32" s="265" t="s">
        <v>18</v>
      </c>
      <c r="I32" s="267" t="s">
        <v>19</v>
      </c>
      <c r="J32" s="267" t="s">
        <v>20</v>
      </c>
      <c r="K32" s="254" t="s">
        <v>175</v>
      </c>
      <c r="L32" s="254" t="s">
        <v>176</v>
      </c>
      <c r="M32" s="268" t="s">
        <v>21</v>
      </c>
      <c r="N32" s="262"/>
    </row>
    <row r="33" spans="1:14" s="22" customFormat="1" ht="17.25" customHeight="1">
      <c r="A33" s="253"/>
      <c r="B33" s="253"/>
      <c r="C33" s="253"/>
      <c r="D33" s="255"/>
      <c r="E33" s="255"/>
      <c r="F33" s="23" t="s">
        <v>22</v>
      </c>
      <c r="G33" s="23" t="s">
        <v>23</v>
      </c>
      <c r="H33" s="266"/>
      <c r="I33" s="255"/>
      <c r="J33" s="255"/>
      <c r="K33" s="255"/>
      <c r="L33" s="255"/>
      <c r="M33" s="160" t="s">
        <v>22</v>
      </c>
      <c r="N33" s="172" t="s">
        <v>23</v>
      </c>
    </row>
    <row r="34" spans="1:14" s="22" customFormat="1" ht="14.25" customHeight="1">
      <c r="A34" s="24"/>
      <c r="B34" s="24"/>
      <c r="C34" s="24"/>
      <c r="D34" s="24"/>
      <c r="E34" s="24"/>
      <c r="F34" s="24"/>
      <c r="G34" s="25"/>
      <c r="H34" s="263" t="s">
        <v>41</v>
      </c>
      <c r="I34" s="249" t="s">
        <v>42</v>
      </c>
      <c r="J34" s="167"/>
      <c r="K34" s="236">
        <f>SUM(K36:K39)</f>
        <v>1600</v>
      </c>
      <c r="L34" s="236">
        <f>SUM(L36:L39)</f>
        <v>1600</v>
      </c>
      <c r="M34" s="247">
        <f t="shared" ref="M34" si="14">L34-K34</f>
        <v>0</v>
      </c>
      <c r="N34" s="241">
        <f>M34/K34</f>
        <v>0</v>
      </c>
    </row>
    <row r="35" spans="1:14" s="22" customFormat="1" ht="14.25" customHeight="1">
      <c r="A35" s="24"/>
      <c r="B35" s="24"/>
      <c r="C35" s="24"/>
      <c r="D35" s="24"/>
      <c r="E35" s="24"/>
      <c r="F35" s="24"/>
      <c r="G35" s="25"/>
      <c r="H35" s="264"/>
      <c r="I35" s="235"/>
      <c r="J35" s="168"/>
      <c r="K35" s="237"/>
      <c r="L35" s="237"/>
      <c r="M35" s="248"/>
      <c r="N35" s="242"/>
    </row>
    <row r="36" spans="1:14" s="22" customFormat="1" ht="16.5" customHeight="1">
      <c r="A36" s="24"/>
      <c r="B36" s="24"/>
      <c r="C36" s="24"/>
      <c r="D36" s="24"/>
      <c r="E36" s="24"/>
      <c r="F36" s="24"/>
      <c r="G36" s="25"/>
      <c r="H36" s="173"/>
      <c r="I36" s="154"/>
      <c r="J36" s="249" t="s">
        <v>43</v>
      </c>
      <c r="K36" s="236">
        <v>400</v>
      </c>
      <c r="L36" s="236">
        <v>400</v>
      </c>
      <c r="M36" s="247">
        <f t="shared" ref="M36" si="15">L36-K36</f>
        <v>0</v>
      </c>
      <c r="N36" s="241">
        <f t="shared" ref="N36:N46" si="16">M36/K36</f>
        <v>0</v>
      </c>
    </row>
    <row r="37" spans="1:14" s="22" customFormat="1" ht="16.5" customHeight="1">
      <c r="A37" s="24"/>
      <c r="B37" s="24"/>
      <c r="C37" s="24"/>
      <c r="D37" s="24"/>
      <c r="E37" s="24"/>
      <c r="F37" s="24"/>
      <c r="G37" s="25"/>
      <c r="H37" s="173"/>
      <c r="I37" s="154"/>
      <c r="J37" s="235"/>
      <c r="K37" s="238"/>
      <c r="L37" s="238"/>
      <c r="M37" s="248"/>
      <c r="N37" s="242"/>
    </row>
    <row r="38" spans="1:14" s="22" customFormat="1" ht="16.5" customHeight="1">
      <c r="A38" s="24"/>
      <c r="B38" s="24"/>
      <c r="C38" s="24"/>
      <c r="D38" s="24"/>
      <c r="E38" s="24"/>
      <c r="F38" s="24"/>
      <c r="G38" s="25"/>
      <c r="H38" s="169"/>
      <c r="I38" s="174"/>
      <c r="J38" s="234" t="s">
        <v>44</v>
      </c>
      <c r="K38" s="236">
        <v>1200</v>
      </c>
      <c r="L38" s="236">
        <v>1200</v>
      </c>
      <c r="M38" s="247">
        <f t="shared" ref="M38" si="17">L38-K38</f>
        <v>0</v>
      </c>
      <c r="N38" s="241">
        <f t="shared" si="16"/>
        <v>0</v>
      </c>
    </row>
    <row r="39" spans="1:14" s="22" customFormat="1" ht="19.5" customHeight="1">
      <c r="A39" s="24"/>
      <c r="B39" s="24"/>
      <c r="C39" s="24"/>
      <c r="D39" s="24"/>
      <c r="E39" s="24"/>
      <c r="F39" s="24"/>
      <c r="G39" s="25"/>
      <c r="H39" s="169"/>
      <c r="I39" s="174"/>
      <c r="J39" s="235"/>
      <c r="K39" s="237"/>
      <c r="L39" s="238"/>
      <c r="M39" s="248"/>
      <c r="N39" s="242"/>
    </row>
    <row r="40" spans="1:14" s="22" customFormat="1" ht="16.5" customHeight="1">
      <c r="A40" s="24"/>
      <c r="B40" s="24"/>
      <c r="C40" s="24"/>
      <c r="D40" s="24"/>
      <c r="E40" s="24"/>
      <c r="F40" s="24"/>
      <c r="G40" s="25"/>
      <c r="H40" s="250" t="s">
        <v>45</v>
      </c>
      <c r="I40" s="249" t="s">
        <v>45</v>
      </c>
      <c r="J40" s="167"/>
      <c r="K40" s="236">
        <f>SUM(K42+K44+K46)</f>
        <v>161712</v>
      </c>
      <c r="L40" s="236">
        <f>SUM(L42+L44+L46)</f>
        <v>167948</v>
      </c>
      <c r="M40" s="247">
        <f t="shared" ref="M40" si="18">L40-K40</f>
        <v>6236</v>
      </c>
      <c r="N40" s="241">
        <f t="shared" si="16"/>
        <v>3.8562382507173247E-2</v>
      </c>
    </row>
    <row r="41" spans="1:14" s="22" customFormat="1" ht="16.5" customHeight="1">
      <c r="A41" s="24"/>
      <c r="B41" s="24"/>
      <c r="C41" s="24"/>
      <c r="D41" s="24"/>
      <c r="E41" s="24"/>
      <c r="F41" s="24"/>
      <c r="G41" s="25"/>
      <c r="H41" s="251"/>
      <c r="I41" s="235"/>
      <c r="J41" s="168"/>
      <c r="K41" s="237"/>
      <c r="L41" s="237"/>
      <c r="M41" s="248"/>
      <c r="N41" s="242"/>
    </row>
    <row r="42" spans="1:14" s="22" customFormat="1" ht="16.5" customHeight="1">
      <c r="A42" s="24"/>
      <c r="B42" s="24"/>
      <c r="C42" s="24"/>
      <c r="D42" s="24"/>
      <c r="E42" s="24"/>
      <c r="F42" s="24"/>
      <c r="G42" s="25"/>
      <c r="H42" s="169"/>
      <c r="I42" s="165"/>
      <c r="J42" s="234" t="s">
        <v>46</v>
      </c>
      <c r="K42" s="236">
        <v>102610</v>
      </c>
      <c r="L42" s="236">
        <v>103111</v>
      </c>
      <c r="M42" s="247">
        <f t="shared" ref="M42" si="19">L42-K42</f>
        <v>501</v>
      </c>
      <c r="N42" s="241">
        <f t="shared" si="16"/>
        <v>4.8825650521391682E-3</v>
      </c>
    </row>
    <row r="43" spans="1:14" s="22" customFormat="1" ht="20.25" customHeight="1">
      <c r="A43" s="24"/>
      <c r="B43" s="24"/>
      <c r="C43" s="24"/>
      <c r="D43" s="24"/>
      <c r="E43" s="24"/>
      <c r="F43" s="24"/>
      <c r="G43" s="25"/>
      <c r="H43" s="170"/>
      <c r="I43" s="165"/>
      <c r="J43" s="243"/>
      <c r="K43" s="237"/>
      <c r="L43" s="238"/>
      <c r="M43" s="248"/>
      <c r="N43" s="242"/>
    </row>
    <row r="44" spans="1:14" s="22" customFormat="1" ht="16.5" customHeight="1">
      <c r="A44" s="24"/>
      <c r="B44" s="24"/>
      <c r="C44" s="24"/>
      <c r="D44" s="24"/>
      <c r="E44" s="24"/>
      <c r="F44" s="24"/>
      <c r="G44" s="25"/>
      <c r="H44" s="169"/>
      <c r="I44" s="165"/>
      <c r="J44" s="234" t="s">
        <v>47</v>
      </c>
      <c r="K44" s="236">
        <v>29632</v>
      </c>
      <c r="L44" s="236">
        <v>30830</v>
      </c>
      <c r="M44" s="247">
        <f t="shared" ref="M44" si="20">L44-K44</f>
        <v>1198</v>
      </c>
      <c r="N44" s="241">
        <f t="shared" si="16"/>
        <v>4.0429265658747299E-2</v>
      </c>
    </row>
    <row r="45" spans="1:14" s="22" customFormat="1" ht="20.25" customHeight="1">
      <c r="A45" s="24"/>
      <c r="B45" s="24"/>
      <c r="C45" s="24"/>
      <c r="D45" s="24"/>
      <c r="E45" s="24"/>
      <c r="F45" s="24"/>
      <c r="G45" s="25"/>
      <c r="H45" s="170"/>
      <c r="I45" s="165"/>
      <c r="J45" s="235"/>
      <c r="K45" s="238"/>
      <c r="L45" s="238"/>
      <c r="M45" s="248"/>
      <c r="N45" s="242"/>
    </row>
    <row r="46" spans="1:14" s="22" customFormat="1" ht="17.25" customHeight="1">
      <c r="A46" s="24"/>
      <c r="B46" s="24"/>
      <c r="C46" s="24"/>
      <c r="D46" s="24"/>
      <c r="E46" s="24"/>
      <c r="F46" s="24"/>
      <c r="G46" s="25"/>
      <c r="H46" s="171"/>
      <c r="I46" s="158"/>
      <c r="J46" s="234" t="s">
        <v>48</v>
      </c>
      <c r="K46" s="236">
        <v>29470</v>
      </c>
      <c r="L46" s="236">
        <v>34007</v>
      </c>
      <c r="M46" s="239">
        <f>L46-K46</f>
        <v>4537</v>
      </c>
      <c r="N46" s="241">
        <f t="shared" si="16"/>
        <v>0.15395317271801831</v>
      </c>
    </row>
    <row r="47" spans="1:14" s="22" customFormat="1" ht="17.25" customHeight="1">
      <c r="A47" s="24"/>
      <c r="B47" s="24"/>
      <c r="C47" s="24"/>
      <c r="D47" s="24"/>
      <c r="E47" s="24"/>
      <c r="F47" s="24"/>
      <c r="G47" s="25"/>
      <c r="H47" s="170"/>
      <c r="I47" s="165"/>
      <c r="J47" s="235"/>
      <c r="K47" s="237"/>
      <c r="L47" s="238"/>
      <c r="M47" s="240"/>
      <c r="N47" s="242"/>
    </row>
    <row r="48" spans="1:14" s="22" customFormat="1" ht="33.75" customHeight="1">
      <c r="A48" s="24"/>
      <c r="B48" s="24"/>
      <c r="C48" s="24"/>
      <c r="D48" s="24"/>
      <c r="E48" s="24"/>
      <c r="F48" s="24"/>
      <c r="G48" s="25"/>
      <c r="H48" s="178" t="s">
        <v>50</v>
      </c>
      <c r="I48" s="179" t="s">
        <v>50</v>
      </c>
      <c r="J48" s="180"/>
      <c r="K48" s="181">
        <f>SUM(K49:K50)</f>
        <v>35945</v>
      </c>
      <c r="L48" s="181">
        <f>SUM(L49:L50)</f>
        <v>20000</v>
      </c>
      <c r="M48" s="233">
        <f>L48-K48</f>
        <v>-15945</v>
      </c>
      <c r="N48" s="182">
        <f>M48/K48</f>
        <v>-0.44359438030324105</v>
      </c>
    </row>
    <row r="49" spans="1:14" s="22" customFormat="1" ht="33.75" customHeight="1">
      <c r="A49" s="24"/>
      <c r="B49" s="24"/>
      <c r="C49" s="24"/>
      <c r="D49" s="24"/>
      <c r="E49" s="24"/>
      <c r="F49" s="24"/>
      <c r="G49" s="25"/>
      <c r="H49" s="183"/>
      <c r="I49" s="184"/>
      <c r="J49" s="185" t="s">
        <v>12</v>
      </c>
      <c r="K49" s="181">
        <v>20000</v>
      </c>
      <c r="L49" s="186">
        <v>19600</v>
      </c>
      <c r="M49" s="233">
        <f t="shared" ref="M49:M50" si="21">L49-K49</f>
        <v>-400</v>
      </c>
      <c r="N49" s="182">
        <f t="shared" ref="N49:N50" si="22">M49/K49</f>
        <v>-0.02</v>
      </c>
    </row>
    <row r="50" spans="1:14" s="22" customFormat="1" ht="33.75" customHeight="1">
      <c r="A50" s="26"/>
      <c r="B50" s="26"/>
      <c r="C50" s="26"/>
      <c r="D50" s="26"/>
      <c r="E50" s="26"/>
      <c r="F50" s="26"/>
      <c r="G50" s="27"/>
      <c r="H50" s="183"/>
      <c r="I50" s="184"/>
      <c r="J50" s="185" t="s">
        <v>11</v>
      </c>
      <c r="K50" s="181">
        <v>15945</v>
      </c>
      <c r="L50" s="186">
        <v>400</v>
      </c>
      <c r="M50" s="233">
        <f t="shared" si="21"/>
        <v>-15545</v>
      </c>
      <c r="N50" s="182">
        <f t="shared" si="22"/>
        <v>-0.97491376607086866</v>
      </c>
    </row>
    <row r="51" spans="1:14" s="22" customFormat="1" ht="36" customHeight="1">
      <c r="A51" s="33"/>
      <c r="B51" s="33"/>
      <c r="C51" s="33"/>
      <c r="D51" s="33"/>
      <c r="E51" s="33"/>
      <c r="F51" s="33"/>
      <c r="G51" s="33"/>
      <c r="H51" s="34"/>
      <c r="I51" s="34"/>
      <c r="J51" s="35"/>
      <c r="K51" s="36"/>
      <c r="L51" s="37"/>
      <c r="M51" s="38"/>
      <c r="N51" s="39"/>
    </row>
    <row r="52" spans="1:14" s="22" customFormat="1" ht="36" customHeight="1">
      <c r="A52" s="33"/>
      <c r="B52" s="33"/>
      <c r="C52" s="33"/>
      <c r="D52" s="33"/>
      <c r="E52" s="33"/>
      <c r="F52" s="33"/>
      <c r="G52" s="33"/>
      <c r="H52" s="34"/>
      <c r="I52" s="34"/>
      <c r="J52" s="35"/>
      <c r="K52" s="36"/>
      <c r="L52" s="37"/>
      <c r="M52" s="38"/>
      <c r="N52" s="39"/>
    </row>
    <row r="53" spans="1:14" s="22" customFormat="1" ht="36" customHeight="1">
      <c r="A53" s="33"/>
      <c r="B53" s="33"/>
      <c r="C53" s="33"/>
      <c r="D53" s="33"/>
      <c r="E53" s="33"/>
      <c r="F53" s="33"/>
      <c r="G53" s="33"/>
      <c r="H53" s="34"/>
      <c r="I53" s="34"/>
      <c r="J53" s="35"/>
      <c r="K53" s="36"/>
      <c r="L53" s="37"/>
      <c r="M53" s="38"/>
      <c r="N53" s="39"/>
    </row>
  </sheetData>
  <mergeCells count="191"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F6:F7"/>
    <mergeCell ref="G6:G7"/>
    <mergeCell ref="H6:H7"/>
    <mergeCell ref="I6:I7"/>
    <mergeCell ref="J6:J7"/>
    <mergeCell ref="K6:K7"/>
    <mergeCell ref="N8:N9"/>
    <mergeCell ref="H8:H9"/>
    <mergeCell ref="I8:I9"/>
    <mergeCell ref="I10:I11"/>
    <mergeCell ref="J10:J11"/>
    <mergeCell ref="K10:K11"/>
    <mergeCell ref="L10:L11"/>
    <mergeCell ref="A6:A7"/>
    <mergeCell ref="B6:B7"/>
    <mergeCell ref="C6:C7"/>
    <mergeCell ref="D6:D7"/>
    <mergeCell ref="E6:E7"/>
    <mergeCell ref="L6:L7"/>
    <mergeCell ref="M14:M15"/>
    <mergeCell ref="J8:J9"/>
    <mergeCell ref="K8:K9"/>
    <mergeCell ref="L8:L9"/>
    <mergeCell ref="M8:M9"/>
    <mergeCell ref="M10:M11"/>
    <mergeCell ref="N10:N11"/>
    <mergeCell ref="A12:A13"/>
    <mergeCell ref="B12:B13"/>
    <mergeCell ref="C12:C13"/>
    <mergeCell ref="D12:D13"/>
    <mergeCell ref="E12:E13"/>
    <mergeCell ref="F12:F13"/>
    <mergeCell ref="G12:G13"/>
    <mergeCell ref="J12:J13"/>
    <mergeCell ref="K12:K13"/>
    <mergeCell ref="L12:L13"/>
    <mergeCell ref="M12:M13"/>
    <mergeCell ref="N12:N13"/>
    <mergeCell ref="C10:C11"/>
    <mergeCell ref="D10:D11"/>
    <mergeCell ref="E10:E11"/>
    <mergeCell ref="F10:F11"/>
    <mergeCell ref="G10:G11"/>
    <mergeCell ref="D18:D19"/>
    <mergeCell ref="E18:E19"/>
    <mergeCell ref="F18:F19"/>
    <mergeCell ref="N14:N15"/>
    <mergeCell ref="A16:A17"/>
    <mergeCell ref="B16:B17"/>
    <mergeCell ref="C16:C17"/>
    <mergeCell ref="D16:D17"/>
    <mergeCell ref="E16:E17"/>
    <mergeCell ref="F16:F17"/>
    <mergeCell ref="M16:M17"/>
    <mergeCell ref="N16:N17"/>
    <mergeCell ref="J16:J17"/>
    <mergeCell ref="K16:K17"/>
    <mergeCell ref="L16:L17"/>
    <mergeCell ref="G16:G17"/>
    <mergeCell ref="C14:C15"/>
    <mergeCell ref="D14:D15"/>
    <mergeCell ref="E14:E15"/>
    <mergeCell ref="F14:F15"/>
    <mergeCell ref="G14:G15"/>
    <mergeCell ref="J14:J15"/>
    <mergeCell ref="K14:K15"/>
    <mergeCell ref="L14:L15"/>
    <mergeCell ref="F20:F21"/>
    <mergeCell ref="G20:G21"/>
    <mergeCell ref="J18:J19"/>
    <mergeCell ref="K18:K19"/>
    <mergeCell ref="L18:L19"/>
    <mergeCell ref="M18:M19"/>
    <mergeCell ref="G18:G19"/>
    <mergeCell ref="H18:H19"/>
    <mergeCell ref="I18:I19"/>
    <mergeCell ref="N18:N19"/>
    <mergeCell ref="A22:A23"/>
    <mergeCell ref="B22:B23"/>
    <mergeCell ref="C22:C23"/>
    <mergeCell ref="D22:D23"/>
    <mergeCell ref="E22:E23"/>
    <mergeCell ref="F22:F23"/>
    <mergeCell ref="G22:G23"/>
    <mergeCell ref="H22:H23"/>
    <mergeCell ref="A18:A19"/>
    <mergeCell ref="B18:B19"/>
    <mergeCell ref="C18:C19"/>
    <mergeCell ref="J20:J21"/>
    <mergeCell ref="K20:K21"/>
    <mergeCell ref="L20:L21"/>
    <mergeCell ref="M20:M21"/>
    <mergeCell ref="N20:N21"/>
    <mergeCell ref="I22:I23"/>
    <mergeCell ref="K22:K23"/>
    <mergeCell ref="L22:L23"/>
    <mergeCell ref="M22:M23"/>
    <mergeCell ref="N22:N23"/>
    <mergeCell ref="D20:D21"/>
    <mergeCell ref="E20:E21"/>
    <mergeCell ref="A32:A33"/>
    <mergeCell ref="B32:B33"/>
    <mergeCell ref="C32:C33"/>
    <mergeCell ref="D32:D33"/>
    <mergeCell ref="E32:E33"/>
    <mergeCell ref="F32:G32"/>
    <mergeCell ref="A31:G31"/>
    <mergeCell ref="H31:N31"/>
    <mergeCell ref="H34:H35"/>
    <mergeCell ref="I34:I35"/>
    <mergeCell ref="K34:K35"/>
    <mergeCell ref="L34:L35"/>
    <mergeCell ref="M34:M35"/>
    <mergeCell ref="H32:H33"/>
    <mergeCell ref="I32:I33"/>
    <mergeCell ref="J32:J33"/>
    <mergeCell ref="K32:K33"/>
    <mergeCell ref="L32:L33"/>
    <mergeCell ref="M32:N32"/>
    <mergeCell ref="N34:N35"/>
    <mergeCell ref="H40:H41"/>
    <mergeCell ref="I40:I41"/>
    <mergeCell ref="K40:K41"/>
    <mergeCell ref="L40:L41"/>
    <mergeCell ref="M40:M41"/>
    <mergeCell ref="J36:J37"/>
    <mergeCell ref="K36:K37"/>
    <mergeCell ref="L36:L37"/>
    <mergeCell ref="M36:M37"/>
    <mergeCell ref="J22:J23"/>
    <mergeCell ref="J24:J25"/>
    <mergeCell ref="K24:K25"/>
    <mergeCell ref="L24:L25"/>
    <mergeCell ref="M24:M25"/>
    <mergeCell ref="J44:J45"/>
    <mergeCell ref="K44:K45"/>
    <mergeCell ref="L44:L45"/>
    <mergeCell ref="M44:M45"/>
    <mergeCell ref="L42:L43"/>
    <mergeCell ref="M42:M43"/>
    <mergeCell ref="J38:J39"/>
    <mergeCell ref="K38:K39"/>
    <mergeCell ref="L38:L39"/>
    <mergeCell ref="M38:M39"/>
    <mergeCell ref="J26:J27"/>
    <mergeCell ref="K26:K27"/>
    <mergeCell ref="L26:L27"/>
    <mergeCell ref="M26:M27"/>
    <mergeCell ref="J46:J47"/>
    <mergeCell ref="K46:K47"/>
    <mergeCell ref="L46:L47"/>
    <mergeCell ref="M46:M47"/>
    <mergeCell ref="N46:N47"/>
    <mergeCell ref="N40:N41"/>
    <mergeCell ref="J42:J43"/>
    <mergeCell ref="K42:K43"/>
    <mergeCell ref="N24:N25"/>
    <mergeCell ref="N44:N45"/>
    <mergeCell ref="N42:N43"/>
    <mergeCell ref="N38:N39"/>
    <mergeCell ref="N36:N37"/>
    <mergeCell ref="N26:N27"/>
    <mergeCell ref="J28:J29"/>
    <mergeCell ref="K28:K29"/>
    <mergeCell ref="L28:L29"/>
    <mergeCell ref="M28:M29"/>
    <mergeCell ref="N28:N29"/>
  </mergeCells>
  <phoneticPr fontId="3" type="noConversion"/>
  <pageMargins left="0.25" right="0.25" top="0.75" bottom="0.75" header="0.3" footer="0.3"/>
  <pageSetup paperSize="9" orientation="landscape" r:id="rId1"/>
  <rowBreaks count="1" manualBreakCount="1">
    <brk id="29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203"/>
  <sheetViews>
    <sheetView zoomScaleNormal="100" workbookViewId="0">
      <selection activeCell="M3" sqref="M3"/>
    </sheetView>
  </sheetViews>
  <sheetFormatPr defaultRowHeight="13.5"/>
  <cols>
    <col min="1" max="2" width="5.375" style="1" customWidth="1"/>
    <col min="3" max="3" width="8.25" style="1" customWidth="1"/>
    <col min="4" max="4" width="7.75" style="1" customWidth="1"/>
    <col min="5" max="5" width="9.5" style="2" customWidth="1"/>
    <col min="6" max="6" width="21.5" style="1" customWidth="1"/>
    <col min="7" max="7" width="11.75" style="1" customWidth="1"/>
    <col min="8" max="8" width="8.875" style="107" customWidth="1"/>
    <col min="9" max="9" width="21.5" style="1" customWidth="1"/>
    <col min="10" max="10" width="12.75" style="1" customWidth="1"/>
    <col min="11" max="11" width="8" style="2" customWidth="1"/>
    <col min="12" max="13" width="13.75" style="8" customWidth="1"/>
    <col min="14" max="14" width="7.75" style="8" customWidth="1"/>
    <col min="15" max="15" width="16.375" style="8" customWidth="1"/>
    <col min="16" max="16" width="11.625" style="8" customWidth="1"/>
    <col min="17" max="17" width="7.25" style="1" customWidth="1"/>
    <col min="18" max="18" width="10.5" style="1" customWidth="1"/>
    <col min="19" max="19" width="11.25" style="1" bestFit="1" customWidth="1"/>
    <col min="20" max="20" width="10.625" style="1" customWidth="1"/>
    <col min="21" max="21" width="11.25" style="1" bestFit="1" customWidth="1"/>
    <col min="22" max="16384" width="9" style="1"/>
  </cols>
  <sheetData>
    <row r="1" spans="1:18" ht="30" customHeight="1">
      <c r="A1" s="329" t="s">
        <v>178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</row>
    <row r="2" spans="1:18" ht="30" customHeight="1">
      <c r="A2" s="97" t="s">
        <v>52</v>
      </c>
      <c r="B2" s="46"/>
      <c r="C2" s="46"/>
      <c r="D2" s="46"/>
      <c r="E2" s="107"/>
      <c r="F2" s="46"/>
      <c r="G2" s="70"/>
      <c r="I2" s="46"/>
      <c r="J2" s="70"/>
      <c r="K2" s="70" t="s">
        <v>0</v>
      </c>
    </row>
    <row r="3" spans="1:18" ht="30" customHeight="1">
      <c r="A3" s="306" t="s">
        <v>53</v>
      </c>
      <c r="B3" s="306" t="s">
        <v>54</v>
      </c>
      <c r="C3" s="306" t="s">
        <v>55</v>
      </c>
      <c r="D3" s="341" t="s">
        <v>56</v>
      </c>
      <c r="E3" s="83" t="s">
        <v>148</v>
      </c>
      <c r="F3" s="308" t="s">
        <v>157</v>
      </c>
      <c r="G3" s="309"/>
      <c r="H3" s="83" t="s">
        <v>150</v>
      </c>
      <c r="I3" s="308" t="s">
        <v>157</v>
      </c>
      <c r="J3" s="309"/>
      <c r="K3" s="312" t="s">
        <v>156</v>
      </c>
    </row>
    <row r="4" spans="1:18" ht="30" customHeight="1">
      <c r="A4" s="307"/>
      <c r="B4" s="307"/>
      <c r="C4" s="307"/>
      <c r="D4" s="342"/>
      <c r="E4" s="83" t="s">
        <v>149</v>
      </c>
      <c r="F4" s="310"/>
      <c r="G4" s="311"/>
      <c r="H4" s="83" t="s">
        <v>151</v>
      </c>
      <c r="I4" s="310"/>
      <c r="J4" s="311"/>
      <c r="K4" s="313"/>
    </row>
    <row r="5" spans="1:18" ht="23.25" customHeight="1">
      <c r="A5" s="337" t="s">
        <v>57</v>
      </c>
      <c r="B5" s="337"/>
      <c r="C5" s="337" t="s">
        <v>58</v>
      </c>
      <c r="D5" s="339"/>
      <c r="E5" s="108">
        <f>E7+E9+E13+E11</f>
        <v>579174</v>
      </c>
      <c r="F5" s="109"/>
      <c r="G5" s="149">
        <f>G7</f>
        <v>579174000</v>
      </c>
      <c r="H5" s="108">
        <f>H7+H9+H13+H11</f>
        <v>579174</v>
      </c>
      <c r="I5" s="109"/>
      <c r="J5" s="149">
        <f>J7</f>
        <v>579174000</v>
      </c>
      <c r="K5" s="108">
        <f>K7+K9+K13+K11</f>
        <v>0</v>
      </c>
    </row>
    <row r="6" spans="1:18" ht="23.25" customHeight="1">
      <c r="A6" s="338"/>
      <c r="B6" s="338"/>
      <c r="C6" s="338"/>
      <c r="D6" s="340"/>
      <c r="E6" s="108">
        <f>E8+E10+E14+E12</f>
        <v>161324.913</v>
      </c>
      <c r="F6" s="109"/>
      <c r="G6" s="145">
        <f>G9+G11+G13</f>
        <v>161324913</v>
      </c>
      <c r="H6" s="108">
        <f>H8+H10+H14+H12</f>
        <v>135561.17000000001</v>
      </c>
      <c r="I6" s="109"/>
      <c r="J6" s="145">
        <f>J9+J11+J13</f>
        <v>135561170</v>
      </c>
      <c r="K6" s="108">
        <f>K8+K10+K14+K12</f>
        <v>-25763.742999999988</v>
      </c>
    </row>
    <row r="7" spans="1:18" ht="36.75" customHeight="1">
      <c r="A7" s="337" t="s">
        <v>59</v>
      </c>
      <c r="B7" s="337" t="s">
        <v>59</v>
      </c>
      <c r="C7" s="337" t="s">
        <v>60</v>
      </c>
      <c r="D7" s="344"/>
      <c r="E7" s="225">
        <f>G7/1000</f>
        <v>579174</v>
      </c>
      <c r="F7" s="330" t="s">
        <v>61</v>
      </c>
      <c r="G7" s="332">
        <v>579174000</v>
      </c>
      <c r="H7" s="110">
        <f>J7/1000</f>
        <v>579174</v>
      </c>
      <c r="I7" s="330" t="s">
        <v>61</v>
      </c>
      <c r="J7" s="332">
        <v>579174000</v>
      </c>
      <c r="K7" s="110">
        <f t="shared" ref="K7:K13" si="0">E7-H7</f>
        <v>0</v>
      </c>
      <c r="R7" s="11"/>
    </row>
    <row r="8" spans="1:18" ht="36.75" customHeight="1">
      <c r="A8" s="338"/>
      <c r="B8" s="338"/>
      <c r="C8" s="343"/>
      <c r="D8" s="345"/>
      <c r="E8" s="226">
        <v>0</v>
      </c>
      <c r="F8" s="331"/>
      <c r="G8" s="333"/>
      <c r="H8" s="111">
        <v>0</v>
      </c>
      <c r="I8" s="331"/>
      <c r="J8" s="333"/>
      <c r="K8" s="111">
        <f t="shared" si="0"/>
        <v>0</v>
      </c>
      <c r="R8" s="10"/>
    </row>
    <row r="9" spans="1:18" ht="36.75" customHeight="1">
      <c r="A9" s="337" t="s">
        <v>62</v>
      </c>
      <c r="B9" s="337" t="s">
        <v>62</v>
      </c>
      <c r="C9" s="337" t="s">
        <v>62</v>
      </c>
      <c r="D9" s="348"/>
      <c r="E9" s="227">
        <v>0</v>
      </c>
      <c r="F9" s="330" t="s">
        <v>63</v>
      </c>
      <c r="G9" s="335">
        <v>141257000</v>
      </c>
      <c r="H9" s="112">
        <v>0</v>
      </c>
      <c r="I9" s="330" t="s">
        <v>63</v>
      </c>
      <c r="J9" s="335">
        <v>134993670</v>
      </c>
      <c r="K9" s="112">
        <f t="shared" si="0"/>
        <v>0</v>
      </c>
      <c r="R9" s="10"/>
    </row>
    <row r="10" spans="1:18" ht="36.75" customHeight="1">
      <c r="A10" s="338"/>
      <c r="B10" s="338"/>
      <c r="C10" s="338"/>
      <c r="D10" s="349"/>
      <c r="E10" s="225">
        <f>G9/1000</f>
        <v>141257</v>
      </c>
      <c r="F10" s="334"/>
      <c r="G10" s="336"/>
      <c r="H10" s="110">
        <f>J9/1000</f>
        <v>134993.67000000001</v>
      </c>
      <c r="I10" s="334"/>
      <c r="J10" s="336"/>
      <c r="K10" s="110">
        <f>H10-E10</f>
        <v>-6263.3299999999872</v>
      </c>
      <c r="R10" s="10"/>
    </row>
    <row r="11" spans="1:18" ht="36.75" customHeight="1">
      <c r="A11" s="346" t="s">
        <v>64</v>
      </c>
      <c r="B11" s="346" t="s">
        <v>64</v>
      </c>
      <c r="C11" s="346" t="s">
        <v>64</v>
      </c>
      <c r="D11" s="347"/>
      <c r="E11" s="225">
        <v>0</v>
      </c>
      <c r="F11" s="330" t="s">
        <v>65</v>
      </c>
      <c r="G11" s="335">
        <v>19945000</v>
      </c>
      <c r="H11" s="110">
        <v>0</v>
      </c>
      <c r="I11" s="330" t="s">
        <v>65</v>
      </c>
      <c r="J11" s="335">
        <v>186029</v>
      </c>
      <c r="K11" s="110">
        <f t="shared" si="0"/>
        <v>0</v>
      </c>
      <c r="R11" s="10"/>
    </row>
    <row r="12" spans="1:18" ht="36.75" customHeight="1">
      <c r="A12" s="346"/>
      <c r="B12" s="346"/>
      <c r="C12" s="346"/>
      <c r="D12" s="347"/>
      <c r="E12" s="225">
        <f>G11/1000</f>
        <v>19945</v>
      </c>
      <c r="F12" s="334"/>
      <c r="G12" s="336"/>
      <c r="H12" s="110">
        <f>J11/1000</f>
        <v>186.029</v>
      </c>
      <c r="I12" s="334"/>
      <c r="J12" s="336"/>
      <c r="K12" s="110">
        <f>H12-E12</f>
        <v>-19758.971000000001</v>
      </c>
      <c r="R12" s="10"/>
    </row>
    <row r="13" spans="1:18" ht="36.75" customHeight="1">
      <c r="A13" s="343" t="s">
        <v>66</v>
      </c>
      <c r="B13" s="350" t="s">
        <v>66</v>
      </c>
      <c r="C13" s="343" t="s">
        <v>66</v>
      </c>
      <c r="D13" s="352"/>
      <c r="E13" s="227">
        <v>0</v>
      </c>
      <c r="F13" s="330" t="s">
        <v>67</v>
      </c>
      <c r="G13" s="335">
        <v>122913</v>
      </c>
      <c r="H13" s="112">
        <v>0</v>
      </c>
      <c r="I13" s="330" t="s">
        <v>67</v>
      </c>
      <c r="J13" s="335">
        <v>381471</v>
      </c>
      <c r="K13" s="112">
        <f t="shared" si="0"/>
        <v>0</v>
      </c>
      <c r="R13" s="10"/>
    </row>
    <row r="14" spans="1:18" ht="36.75" customHeight="1">
      <c r="A14" s="338"/>
      <c r="B14" s="351"/>
      <c r="C14" s="338"/>
      <c r="D14" s="349"/>
      <c r="E14" s="225">
        <f>G13/1000</f>
        <v>122.913</v>
      </c>
      <c r="F14" s="334"/>
      <c r="G14" s="336"/>
      <c r="H14" s="110">
        <f>J13/1000</f>
        <v>381.471</v>
      </c>
      <c r="I14" s="334"/>
      <c r="J14" s="336"/>
      <c r="K14" s="110">
        <f>H14-E14</f>
        <v>258.55799999999999</v>
      </c>
      <c r="R14" s="10"/>
    </row>
    <row r="15" spans="1:18" ht="27" customHeight="1">
      <c r="A15" s="118"/>
      <c r="B15" s="118"/>
      <c r="C15" s="118"/>
      <c r="D15" s="65"/>
      <c r="E15" s="150"/>
      <c r="F15" s="151"/>
      <c r="G15" s="152"/>
      <c r="H15" s="150"/>
      <c r="I15" s="151"/>
      <c r="J15" s="152"/>
      <c r="K15" s="150"/>
      <c r="R15" s="10"/>
    </row>
    <row r="16" spans="1:18" ht="16.5" customHeight="1">
      <c r="A16" s="97" t="s">
        <v>68</v>
      </c>
      <c r="B16" s="97"/>
      <c r="C16" s="98" t="s">
        <v>69</v>
      </c>
      <c r="D16" s="98"/>
      <c r="E16" s="86"/>
      <c r="F16" s="69"/>
      <c r="G16" s="70"/>
      <c r="H16" s="86"/>
      <c r="I16" s="69"/>
      <c r="J16" s="70"/>
      <c r="K16" s="70" t="s">
        <v>0</v>
      </c>
      <c r="L16" s="46"/>
      <c r="R16" s="10"/>
    </row>
    <row r="17" spans="1:21" ht="21" customHeight="1">
      <c r="A17" s="306" t="s">
        <v>70</v>
      </c>
      <c r="B17" s="306" t="s">
        <v>71</v>
      </c>
      <c r="C17" s="306" t="s">
        <v>72</v>
      </c>
      <c r="D17" s="306" t="s">
        <v>1</v>
      </c>
      <c r="E17" s="83" t="s">
        <v>148</v>
      </c>
      <c r="F17" s="308" t="s">
        <v>157</v>
      </c>
      <c r="G17" s="309"/>
      <c r="H17" s="83" t="s">
        <v>150</v>
      </c>
      <c r="I17" s="308" t="s">
        <v>157</v>
      </c>
      <c r="J17" s="309"/>
      <c r="K17" s="312" t="s">
        <v>156</v>
      </c>
      <c r="L17" s="46"/>
      <c r="R17" s="10"/>
    </row>
    <row r="18" spans="1:21" ht="21" customHeight="1">
      <c r="A18" s="307"/>
      <c r="B18" s="307"/>
      <c r="C18" s="307"/>
      <c r="D18" s="307"/>
      <c r="E18" s="83" t="s">
        <v>149</v>
      </c>
      <c r="F18" s="310"/>
      <c r="G18" s="311"/>
      <c r="H18" s="83" t="s">
        <v>151</v>
      </c>
      <c r="I18" s="310"/>
      <c r="J18" s="311"/>
      <c r="K18" s="313"/>
      <c r="L18" s="46"/>
      <c r="R18" s="10"/>
    </row>
    <row r="19" spans="1:21" ht="16.5" customHeight="1">
      <c r="A19" s="353" t="s">
        <v>73</v>
      </c>
      <c r="B19" s="306"/>
      <c r="C19" s="353" t="s">
        <v>69</v>
      </c>
      <c r="D19" s="205"/>
      <c r="E19" s="214">
        <f>SUM(E21,E65,E80,E86)</f>
        <v>579174</v>
      </c>
      <c r="F19" s="148"/>
      <c r="G19" s="149">
        <f>G21+G80+G86+G170</f>
        <v>579174000</v>
      </c>
      <c r="H19" s="214">
        <f>SUM(H21,H65,H80,H86)</f>
        <v>579174</v>
      </c>
      <c r="I19" s="148"/>
      <c r="J19" s="149">
        <f>J21+J80+J86+J170</f>
        <v>579174000</v>
      </c>
      <c r="K19" s="214">
        <f>SUM(K21,K65,K80,K86)</f>
        <v>6.8212102632969618E-13</v>
      </c>
      <c r="L19" s="201">
        <f>L21+L80+L88</f>
        <v>551729110</v>
      </c>
      <c r="M19" s="203" t="e">
        <f>#REF!-L19</f>
        <v>#REF!</v>
      </c>
      <c r="N19" s="40">
        <v>26613</v>
      </c>
      <c r="O19" s="201" t="e">
        <f>M19+N19-3</f>
        <v>#REF!</v>
      </c>
      <c r="R19" s="8"/>
    </row>
    <row r="20" spans="1:21" ht="16.5" customHeight="1">
      <c r="A20" s="349"/>
      <c r="B20" s="307"/>
      <c r="C20" s="349"/>
      <c r="D20" s="217"/>
      <c r="E20" s="214">
        <f>SUM(E22,E81,E87,E170)</f>
        <v>161324.913</v>
      </c>
      <c r="F20" s="67"/>
      <c r="G20" s="145">
        <f>G22+G81+G87+G171</f>
        <v>161324913</v>
      </c>
      <c r="H20" s="214">
        <f>SUM(H22,H81,H87,H170)</f>
        <v>135561.16999999998</v>
      </c>
      <c r="I20" s="67"/>
      <c r="J20" s="145">
        <f>J22+J81+J87+J171</f>
        <v>135561170</v>
      </c>
      <c r="K20" s="214">
        <f>SUM(K22,K81,K87,K170)</f>
        <v>-25763.742999999995</v>
      </c>
      <c r="R20" s="8"/>
    </row>
    <row r="21" spans="1:21" ht="16.5" customHeight="1">
      <c r="A21" s="353" t="s">
        <v>74</v>
      </c>
      <c r="B21" s="353"/>
      <c r="C21" s="353"/>
      <c r="D21" s="205"/>
      <c r="E21" s="214">
        <f>SUM(E23,E65)</f>
        <v>476614</v>
      </c>
      <c r="F21" s="47"/>
      <c r="G21" s="102">
        <f>G23+G65</f>
        <v>476614000</v>
      </c>
      <c r="H21" s="214">
        <f>SUM(H23,H65)</f>
        <v>476614</v>
      </c>
      <c r="I21" s="47"/>
      <c r="J21" s="102">
        <f>J23+J65</f>
        <v>476614000</v>
      </c>
      <c r="K21" s="214">
        <f>SUM(K23,K65)</f>
        <v>0</v>
      </c>
      <c r="L21" s="11">
        <f>L23+L65</f>
        <v>449169110</v>
      </c>
      <c r="M21" s="11" t="e">
        <f>#REF!-L21</f>
        <v>#REF!</v>
      </c>
      <c r="R21" s="8"/>
    </row>
    <row r="22" spans="1:21" ht="16.5" customHeight="1">
      <c r="A22" s="349"/>
      <c r="B22" s="349"/>
      <c r="C22" s="349"/>
      <c r="D22" s="217"/>
      <c r="E22" s="214">
        <f>SUM(E24,E66)</f>
        <v>64628.270000000004</v>
      </c>
      <c r="F22" s="48"/>
      <c r="G22" s="58">
        <f>G24+G66</f>
        <v>64628270</v>
      </c>
      <c r="H22" s="214">
        <f>SUM(H24,H66)</f>
        <v>48573.63</v>
      </c>
      <c r="I22" s="48"/>
      <c r="J22" s="58">
        <f>J24+J66</f>
        <v>48573630</v>
      </c>
      <c r="K22" s="214">
        <f>SUM(K24,K66)</f>
        <v>-16054.639999999996</v>
      </c>
      <c r="L22" s="202">
        <f>L24+L66</f>
        <v>31309920</v>
      </c>
      <c r="M22" s="202" t="e">
        <f>#REF!-L22</f>
        <v>#REF!</v>
      </c>
      <c r="R22" s="8"/>
    </row>
    <row r="23" spans="1:21" ht="18.75" customHeight="1">
      <c r="A23" s="205"/>
      <c r="B23" s="353" t="s">
        <v>75</v>
      </c>
      <c r="C23" s="216"/>
      <c r="D23" s="216"/>
      <c r="E23" s="214">
        <f>SUM(E25,E30,E46,E49,E54)</f>
        <v>476614</v>
      </c>
      <c r="F23" s="47"/>
      <c r="G23" s="56">
        <f>SUM(G29,G41,G52,G63)</f>
        <v>476614000</v>
      </c>
      <c r="H23" s="214">
        <f>SUM(H25,H30,H46,H49,H54)</f>
        <v>476614</v>
      </c>
      <c r="I23" s="47"/>
      <c r="J23" s="56">
        <f>SUM(J29,J41,J52,J63)</f>
        <v>476614000</v>
      </c>
      <c r="K23" s="214">
        <f>SUM(K25,K30,K46,K49,K54)</f>
        <v>0</v>
      </c>
      <c r="L23" s="11">
        <f>L29+L41+L52+L63</f>
        <v>449169110</v>
      </c>
      <c r="M23" s="15" t="e">
        <f>#REF!-L23</f>
        <v>#REF!</v>
      </c>
      <c r="N23" s="9"/>
      <c r="O23" s="9"/>
      <c r="P23" s="9"/>
      <c r="Q23" s="9"/>
      <c r="R23" s="9"/>
      <c r="S23" s="9"/>
      <c r="T23" s="9"/>
      <c r="U23" s="9"/>
    </row>
    <row r="24" spans="1:21" ht="18.75" customHeight="1">
      <c r="A24" s="88" t="s">
        <v>69</v>
      </c>
      <c r="B24" s="349"/>
      <c r="C24" s="92"/>
      <c r="D24" s="92"/>
      <c r="E24" s="214">
        <f>SUM(E26,E31,E48,E52,E56)</f>
        <v>61028.270000000004</v>
      </c>
      <c r="F24" s="48"/>
      <c r="G24" s="53">
        <f>SUM(G42,G48,G53,G64)</f>
        <v>61028270</v>
      </c>
      <c r="H24" s="214">
        <f>SUM(H26,H31,H48,H52,H56)</f>
        <v>45384.95</v>
      </c>
      <c r="I24" s="48"/>
      <c r="J24" s="53">
        <f>SUM(J42,J48,J53,J64)</f>
        <v>45384950</v>
      </c>
      <c r="K24" s="214">
        <f>SUM(K26,K31,K48,K52,K56)</f>
        <v>-15643.319999999996</v>
      </c>
      <c r="L24" s="202">
        <f>L42+L48+L53+L64</f>
        <v>31055320</v>
      </c>
      <c r="M24" s="202" t="e">
        <f>#REF!-L24</f>
        <v>#REF!</v>
      </c>
      <c r="N24" s="10"/>
      <c r="O24" s="10"/>
      <c r="P24" s="10"/>
      <c r="Q24" s="10"/>
      <c r="R24" s="10"/>
      <c r="S24" s="10"/>
      <c r="T24" s="10"/>
      <c r="U24" s="10"/>
    </row>
    <row r="25" spans="1:21" ht="18.75" customHeight="1">
      <c r="A25" s="88"/>
      <c r="B25" s="88"/>
      <c r="C25" s="353" t="s">
        <v>76</v>
      </c>
      <c r="D25" s="205"/>
      <c r="E25" s="79">
        <f>G29/1000</f>
        <v>352730.68</v>
      </c>
      <c r="F25" s="43" t="s">
        <v>152</v>
      </c>
      <c r="G25" s="45">
        <v>264548000</v>
      </c>
      <c r="H25" s="79">
        <f>J29/1000</f>
        <v>363193.74</v>
      </c>
      <c r="I25" s="43" t="s">
        <v>152</v>
      </c>
      <c r="J25" s="45">
        <v>271960300</v>
      </c>
      <c r="K25" s="79">
        <f>H25-E25</f>
        <v>10463.059999999998</v>
      </c>
      <c r="L25" s="46"/>
      <c r="M25" s="10"/>
      <c r="N25" s="11"/>
      <c r="O25" s="11"/>
      <c r="P25" s="11"/>
      <c r="R25" s="11"/>
      <c r="S25" s="11"/>
      <c r="T25" s="11"/>
      <c r="U25" s="11"/>
    </row>
    <row r="26" spans="1:21" ht="18.75" customHeight="1">
      <c r="A26" s="88"/>
      <c r="B26" s="88"/>
      <c r="C26" s="349"/>
      <c r="D26" s="217"/>
      <c r="E26" s="79"/>
      <c r="F26" s="43" t="s">
        <v>77</v>
      </c>
      <c r="G26" s="45">
        <v>88182680</v>
      </c>
      <c r="H26" s="79"/>
      <c r="I26" s="43" t="s">
        <v>77</v>
      </c>
      <c r="J26" s="45">
        <v>91233440</v>
      </c>
      <c r="K26" s="79">
        <f>H26-E26</f>
        <v>0</v>
      </c>
      <c r="L26" s="104"/>
      <c r="M26" s="12"/>
      <c r="N26" s="13"/>
      <c r="O26" s="13"/>
      <c r="P26" s="14"/>
      <c r="R26" s="11"/>
      <c r="S26" s="11"/>
      <c r="T26" s="11"/>
      <c r="U26" s="11"/>
    </row>
    <row r="27" spans="1:21" s="3" customFormat="1" ht="18.75" customHeight="1">
      <c r="A27" s="88"/>
      <c r="B27" s="88"/>
      <c r="C27" s="93"/>
      <c r="D27" s="93"/>
      <c r="E27" s="82"/>
      <c r="F27" s="43"/>
      <c r="G27" s="45"/>
      <c r="H27" s="82"/>
      <c r="I27" s="43"/>
      <c r="J27" s="45"/>
      <c r="K27" s="82"/>
      <c r="L27" s="41"/>
      <c r="M27" s="41"/>
      <c r="N27" s="41"/>
      <c r="O27" s="41"/>
      <c r="P27" s="41"/>
    </row>
    <row r="28" spans="1:21" s="3" customFormat="1" ht="18.75" customHeight="1">
      <c r="A28" s="88"/>
      <c r="B28" s="74"/>
      <c r="C28" s="93"/>
      <c r="D28" s="93"/>
      <c r="E28" s="82"/>
      <c r="F28" s="74"/>
      <c r="G28" s="74"/>
      <c r="H28" s="82"/>
      <c r="I28" s="74"/>
      <c r="J28" s="74"/>
      <c r="K28" s="82"/>
      <c r="L28" s="41"/>
      <c r="M28" s="41"/>
      <c r="N28" s="41"/>
      <c r="O28" s="41"/>
      <c r="P28" s="41"/>
    </row>
    <row r="29" spans="1:21" s="3" customFormat="1" ht="18.75" customHeight="1">
      <c r="A29" s="88"/>
      <c r="B29" s="74"/>
      <c r="C29" s="92"/>
      <c r="D29" s="92"/>
      <c r="E29" s="215"/>
      <c r="F29" s="124" t="s">
        <v>153</v>
      </c>
      <c r="G29" s="68">
        <f>SUM(G25:G27)</f>
        <v>352730680</v>
      </c>
      <c r="H29" s="215"/>
      <c r="I29" s="124" t="s">
        <v>153</v>
      </c>
      <c r="J29" s="68">
        <f>SUM(J25:J27)</f>
        <v>363193740</v>
      </c>
      <c r="K29" s="215"/>
      <c r="L29" s="40">
        <v>324879150</v>
      </c>
      <c r="M29" s="200" t="e">
        <f>#REF!-L29</f>
        <v>#REF!</v>
      </c>
      <c r="N29" s="40"/>
      <c r="O29" s="40"/>
      <c r="P29" s="40"/>
    </row>
    <row r="30" spans="1:21" s="3" customFormat="1" ht="18.75" customHeight="1">
      <c r="A30" s="207"/>
      <c r="B30" s="88"/>
      <c r="C30" s="353" t="s">
        <v>78</v>
      </c>
      <c r="D30" s="205"/>
      <c r="E30" s="79">
        <f>(G41)/1000</f>
        <v>50510.18</v>
      </c>
      <c r="F30" s="59" t="s">
        <v>79</v>
      </c>
      <c r="G30" s="45">
        <v>5760000</v>
      </c>
      <c r="H30" s="79">
        <f>J41/1000</f>
        <v>49260.39</v>
      </c>
      <c r="I30" s="59" t="s">
        <v>79</v>
      </c>
      <c r="J30" s="45">
        <v>6373330</v>
      </c>
      <c r="K30" s="79">
        <f>H30-E30</f>
        <v>-1249.7900000000009</v>
      </c>
      <c r="L30" s="40"/>
      <c r="M30" s="194"/>
      <c r="N30" s="40"/>
      <c r="O30" s="40"/>
      <c r="P30" s="40"/>
    </row>
    <row r="31" spans="1:21" s="3" customFormat="1" ht="18.75" customHeight="1">
      <c r="A31" s="207"/>
      <c r="B31" s="88"/>
      <c r="C31" s="349"/>
      <c r="D31" s="217"/>
      <c r="E31" s="79">
        <f>G42/1000</f>
        <v>48294.18</v>
      </c>
      <c r="F31" s="60" t="s">
        <v>80</v>
      </c>
      <c r="G31" s="105">
        <v>26388600</v>
      </c>
      <c r="H31" s="79">
        <f>J42/1000</f>
        <v>27973.58</v>
      </c>
      <c r="I31" s="60" t="s">
        <v>80</v>
      </c>
      <c r="J31" s="105">
        <v>26866200</v>
      </c>
      <c r="K31" s="79">
        <f>H31-E31</f>
        <v>-20320.599999999999</v>
      </c>
      <c r="L31" s="40"/>
      <c r="M31" s="194"/>
      <c r="N31" s="40"/>
      <c r="O31" s="40"/>
      <c r="P31" s="40"/>
    </row>
    <row r="32" spans="1:21" s="3" customFormat="1" ht="18.75" customHeight="1">
      <c r="A32" s="88"/>
      <c r="B32" s="88"/>
      <c r="C32" s="84"/>
      <c r="D32" s="84"/>
      <c r="E32" s="84"/>
      <c r="F32" s="60" t="s">
        <v>81</v>
      </c>
      <c r="G32" s="45">
        <v>15600000</v>
      </c>
      <c r="H32" s="84"/>
      <c r="I32" s="60" t="s">
        <v>81</v>
      </c>
      <c r="J32" s="45">
        <v>15536780</v>
      </c>
      <c r="K32" s="84"/>
      <c r="L32" s="40"/>
      <c r="M32" s="194"/>
      <c r="N32" s="40"/>
      <c r="O32" s="40"/>
      <c r="P32" s="40"/>
    </row>
    <row r="33" spans="1:18" s="3" customFormat="1" ht="18.75" customHeight="1">
      <c r="A33" s="88"/>
      <c r="B33" s="88"/>
      <c r="C33" s="216"/>
      <c r="D33" s="216"/>
      <c r="E33" s="82"/>
      <c r="F33" s="59" t="s">
        <v>82</v>
      </c>
      <c r="G33" s="113">
        <v>7200000</v>
      </c>
      <c r="H33" s="82"/>
      <c r="I33" s="59" t="s">
        <v>82</v>
      </c>
      <c r="J33" s="113">
        <v>7200000</v>
      </c>
      <c r="K33" s="82"/>
      <c r="L33" s="40"/>
      <c r="M33" s="194"/>
      <c r="N33" s="40"/>
      <c r="O33" s="40"/>
      <c r="P33" s="40"/>
    </row>
    <row r="34" spans="1:18" s="3" customFormat="1" ht="18.75" customHeight="1">
      <c r="A34" s="88"/>
      <c r="B34" s="88"/>
      <c r="C34" s="216"/>
      <c r="D34" s="216"/>
      <c r="E34" s="82"/>
      <c r="F34" s="60" t="s">
        <v>83</v>
      </c>
      <c r="G34" s="113">
        <v>11015000</v>
      </c>
      <c r="H34" s="82"/>
      <c r="I34" s="60" t="s">
        <v>83</v>
      </c>
      <c r="J34" s="113">
        <v>11213580</v>
      </c>
      <c r="K34" s="82"/>
      <c r="L34" s="40"/>
      <c r="M34" s="194"/>
      <c r="N34" s="4"/>
      <c r="O34" s="4"/>
      <c r="P34" s="5"/>
      <c r="Q34" s="5"/>
      <c r="R34" s="6"/>
    </row>
    <row r="35" spans="1:18" s="3" customFormat="1" ht="18.75" customHeight="1">
      <c r="A35" s="88"/>
      <c r="B35" s="88"/>
      <c r="C35" s="216"/>
      <c r="D35" s="216"/>
      <c r="E35" s="82"/>
      <c r="F35" s="60" t="s">
        <v>84</v>
      </c>
      <c r="G35" s="113">
        <v>3900000</v>
      </c>
      <c r="H35" s="82"/>
      <c r="I35" s="60" t="s">
        <v>84</v>
      </c>
      <c r="J35" s="113">
        <v>3900000</v>
      </c>
      <c r="K35" s="82"/>
      <c r="L35" s="40"/>
      <c r="M35" s="194"/>
      <c r="N35" s="4"/>
      <c r="O35" s="4"/>
      <c r="P35" s="5"/>
      <c r="Q35" s="5"/>
      <c r="R35" s="6"/>
    </row>
    <row r="36" spans="1:18" s="3" customFormat="1" ht="18.75" customHeight="1">
      <c r="A36" s="88"/>
      <c r="B36" s="88"/>
      <c r="C36" s="216"/>
      <c r="D36" s="216"/>
      <c r="E36" s="82"/>
      <c r="F36" s="60" t="s">
        <v>85</v>
      </c>
      <c r="G36" s="113">
        <v>3900000</v>
      </c>
      <c r="H36" s="82"/>
      <c r="I36" s="60" t="s">
        <v>85</v>
      </c>
      <c r="J36" s="113">
        <v>3900000</v>
      </c>
      <c r="K36" s="82"/>
      <c r="L36" s="40"/>
      <c r="M36" s="194"/>
      <c r="N36" s="4"/>
      <c r="O36" s="4"/>
      <c r="P36" s="5"/>
      <c r="Q36" s="5"/>
      <c r="R36" s="61"/>
    </row>
    <row r="37" spans="1:18" s="3" customFormat="1" ht="18.75" customHeight="1">
      <c r="A37" s="88"/>
      <c r="B37" s="88"/>
      <c r="C37" s="216"/>
      <c r="D37" s="216"/>
      <c r="E37" s="82"/>
      <c r="F37" s="60" t="s">
        <v>86</v>
      </c>
      <c r="G37" s="113">
        <v>360000</v>
      </c>
      <c r="H37" s="82"/>
      <c r="I37" s="60" t="s">
        <v>86</v>
      </c>
      <c r="J37" s="113">
        <v>860000</v>
      </c>
      <c r="K37" s="82"/>
      <c r="L37" s="40"/>
      <c r="M37" s="194"/>
      <c r="N37" s="4"/>
      <c r="O37" s="4"/>
      <c r="P37" s="5"/>
      <c r="Q37" s="5"/>
      <c r="R37" s="61"/>
    </row>
    <row r="38" spans="1:18" s="3" customFormat="1" ht="18.75" customHeight="1">
      <c r="A38" s="88"/>
      <c r="B38" s="88"/>
      <c r="C38" s="216"/>
      <c r="D38" s="216"/>
      <c r="E38" s="82"/>
      <c r="F38" s="71" t="s">
        <v>87</v>
      </c>
      <c r="G38" s="75">
        <v>2761580</v>
      </c>
      <c r="H38" s="82"/>
      <c r="I38" s="71" t="s">
        <v>87</v>
      </c>
      <c r="J38" s="75">
        <v>484080</v>
      </c>
      <c r="K38" s="82"/>
      <c r="L38" s="40"/>
      <c r="M38" s="194"/>
      <c r="N38" s="4"/>
      <c r="O38" s="4"/>
      <c r="P38" s="5"/>
      <c r="Q38" s="5"/>
      <c r="R38" s="61"/>
    </row>
    <row r="39" spans="1:18" s="3" customFormat="1" ht="18.75" customHeight="1">
      <c r="A39" s="88"/>
      <c r="B39" s="88"/>
      <c r="C39" s="216"/>
      <c r="D39" s="216"/>
      <c r="E39" s="82"/>
      <c r="F39" s="71"/>
      <c r="G39" s="72">
        <v>21919180</v>
      </c>
      <c r="H39" s="82"/>
      <c r="I39" s="71"/>
      <c r="J39" s="72">
        <v>900000</v>
      </c>
      <c r="K39" s="82"/>
      <c r="L39" s="40"/>
      <c r="M39" s="194"/>
      <c r="N39" s="40"/>
      <c r="O39" s="40"/>
      <c r="P39" s="40"/>
    </row>
    <row r="40" spans="1:18" s="3" customFormat="1" ht="18.75" customHeight="1">
      <c r="A40" s="88"/>
      <c r="B40" s="88"/>
      <c r="C40" s="216"/>
      <c r="D40" s="216"/>
      <c r="E40" s="82"/>
      <c r="F40" s="74"/>
      <c r="G40" s="139"/>
      <c r="H40" s="82"/>
      <c r="I40" s="74"/>
      <c r="J40" s="139"/>
      <c r="K40" s="82"/>
      <c r="L40" s="40"/>
      <c r="M40" s="194"/>
      <c r="N40" s="40"/>
      <c r="O40" s="40"/>
      <c r="P40" s="40"/>
    </row>
    <row r="41" spans="1:18" s="3" customFormat="1" ht="18.75" customHeight="1">
      <c r="A41" s="88"/>
      <c r="B41" s="88"/>
      <c r="C41" s="216"/>
      <c r="D41" s="216"/>
      <c r="E41" s="82"/>
      <c r="F41" s="122" t="s">
        <v>154</v>
      </c>
      <c r="G41" s="45">
        <f>+G30+G31+G32+G38</f>
        <v>50510180</v>
      </c>
      <c r="H41" s="82"/>
      <c r="I41" s="122" t="s">
        <v>153</v>
      </c>
      <c r="J41" s="45">
        <f>+J30+J31+J32+J38</f>
        <v>49260390</v>
      </c>
      <c r="K41" s="82"/>
      <c r="L41" s="40">
        <v>59992570</v>
      </c>
      <c r="M41" s="200" t="e">
        <f>#REF!-L41</f>
        <v>#REF!</v>
      </c>
      <c r="N41" s="40"/>
      <c r="O41" s="40"/>
      <c r="P41" s="40"/>
    </row>
    <row r="42" spans="1:18" s="3" customFormat="1" ht="18.75" customHeight="1">
      <c r="A42" s="89"/>
      <c r="B42" s="89"/>
      <c r="C42" s="89"/>
      <c r="D42" s="217"/>
      <c r="E42" s="215"/>
      <c r="F42" s="49"/>
      <c r="G42" s="50">
        <f>+G33+G34+G35+G36+G37+G39</f>
        <v>48294180</v>
      </c>
      <c r="H42" s="215"/>
      <c r="I42" s="49"/>
      <c r="J42" s="50">
        <f>+J33+J34+J35+J36+J37+J39</f>
        <v>27973580</v>
      </c>
      <c r="K42" s="215"/>
      <c r="L42" s="194">
        <v>24584300</v>
      </c>
      <c r="M42" s="194" t="e">
        <f>#REF!-L42</f>
        <v>#REF!</v>
      </c>
      <c r="N42" s="40"/>
      <c r="O42" s="40"/>
      <c r="P42" s="40"/>
    </row>
    <row r="43" spans="1:18" ht="16.5" customHeight="1">
      <c r="A43" s="97" t="s">
        <v>93</v>
      </c>
      <c r="B43" s="97"/>
      <c r="C43" s="98" t="s">
        <v>94</v>
      </c>
      <c r="D43" s="98"/>
      <c r="E43" s="86"/>
      <c r="F43" s="69"/>
      <c r="G43" s="70"/>
      <c r="H43" s="86"/>
      <c r="I43" s="69"/>
      <c r="J43" s="70"/>
      <c r="K43" s="70" t="s">
        <v>0</v>
      </c>
      <c r="M43" s="195"/>
    </row>
    <row r="44" spans="1:18" ht="21" customHeight="1">
      <c r="A44" s="306" t="s">
        <v>53</v>
      </c>
      <c r="B44" s="306" t="s">
        <v>54</v>
      </c>
      <c r="C44" s="306" t="s">
        <v>55</v>
      </c>
      <c r="D44" s="306" t="s">
        <v>56</v>
      </c>
      <c r="E44" s="83" t="s">
        <v>148</v>
      </c>
      <c r="F44" s="308" t="s">
        <v>157</v>
      </c>
      <c r="G44" s="309"/>
      <c r="H44" s="83" t="s">
        <v>150</v>
      </c>
      <c r="I44" s="308" t="s">
        <v>157</v>
      </c>
      <c r="J44" s="309"/>
      <c r="K44" s="312" t="s">
        <v>156</v>
      </c>
      <c r="M44" s="195"/>
    </row>
    <row r="45" spans="1:18" ht="21" customHeight="1">
      <c r="A45" s="307"/>
      <c r="B45" s="307"/>
      <c r="C45" s="307"/>
      <c r="D45" s="307"/>
      <c r="E45" s="83" t="s">
        <v>149</v>
      </c>
      <c r="F45" s="310"/>
      <c r="G45" s="311"/>
      <c r="H45" s="83" t="s">
        <v>151</v>
      </c>
      <c r="I45" s="310"/>
      <c r="J45" s="311"/>
      <c r="K45" s="313"/>
      <c r="M45" s="195"/>
    </row>
    <row r="46" spans="1:18" s="3" customFormat="1" ht="15.75" customHeight="1">
      <c r="A46" s="88"/>
      <c r="B46" s="88"/>
      <c r="C46" s="286" t="s">
        <v>88</v>
      </c>
      <c r="D46" s="353"/>
      <c r="E46" s="328">
        <v>0</v>
      </c>
      <c r="F46" s="44" t="s">
        <v>89</v>
      </c>
      <c r="G46" s="113">
        <v>2340000</v>
      </c>
      <c r="H46" s="328">
        <v>0</v>
      </c>
      <c r="I46" s="44" t="s">
        <v>89</v>
      </c>
      <c r="J46" s="113">
        <v>2425000</v>
      </c>
      <c r="K46" s="328">
        <f>H46-E46</f>
        <v>0</v>
      </c>
      <c r="L46" s="40"/>
      <c r="M46" s="194"/>
      <c r="N46" s="40"/>
      <c r="O46" s="40"/>
      <c r="P46" s="40"/>
    </row>
    <row r="47" spans="1:18" s="3" customFormat="1" ht="15.75" customHeight="1">
      <c r="A47" s="216"/>
      <c r="B47" s="216"/>
      <c r="C47" s="319"/>
      <c r="D47" s="345"/>
      <c r="E47" s="328"/>
      <c r="F47" s="47" t="s">
        <v>90</v>
      </c>
      <c r="G47" s="113">
        <v>1040000</v>
      </c>
      <c r="H47" s="328"/>
      <c r="I47" s="47" t="s">
        <v>90</v>
      </c>
      <c r="J47" s="113">
        <v>890500</v>
      </c>
      <c r="K47" s="328"/>
      <c r="L47" s="40"/>
      <c r="M47" s="194"/>
      <c r="N47" s="40"/>
      <c r="O47" s="40"/>
      <c r="P47" s="40"/>
    </row>
    <row r="48" spans="1:18" s="3" customFormat="1" ht="15.75" customHeight="1">
      <c r="A48" s="216"/>
      <c r="B48" s="216"/>
      <c r="C48" s="320"/>
      <c r="D48" s="349"/>
      <c r="E48" s="220">
        <f>G48/1000</f>
        <v>3380</v>
      </c>
      <c r="F48" s="123" t="s">
        <v>154</v>
      </c>
      <c r="G48" s="50">
        <f>SUM(G46:G47)</f>
        <v>3380000</v>
      </c>
      <c r="H48" s="220">
        <f>J48/1000</f>
        <v>3315.5</v>
      </c>
      <c r="I48" s="123" t="s">
        <v>153</v>
      </c>
      <c r="J48" s="50">
        <f>SUM(J46:J47)</f>
        <v>3315500</v>
      </c>
      <c r="K48" s="220">
        <f>H48-E48</f>
        <v>-64.5</v>
      </c>
      <c r="L48" s="40">
        <v>3134500</v>
      </c>
      <c r="M48" s="194" t="e">
        <f>#REF!-L48</f>
        <v>#REF!</v>
      </c>
      <c r="N48" s="40"/>
      <c r="O48" s="40"/>
      <c r="P48" s="40"/>
    </row>
    <row r="49" spans="1:19" s="3" customFormat="1" ht="15.75" customHeight="1">
      <c r="A49" s="88"/>
      <c r="B49" s="88"/>
      <c r="C49" s="319" t="s">
        <v>91</v>
      </c>
      <c r="D49" s="345"/>
      <c r="E49" s="314">
        <f>G52/1000</f>
        <v>33373.269999999997</v>
      </c>
      <c r="F49" s="47" t="s">
        <v>92</v>
      </c>
      <c r="G49" s="45">
        <v>33373270</v>
      </c>
      <c r="H49" s="314">
        <f>J52/1000</f>
        <v>34168.36</v>
      </c>
      <c r="I49" s="47" t="s">
        <v>92</v>
      </c>
      <c r="J49" s="45">
        <v>34168360</v>
      </c>
      <c r="K49" s="314">
        <f>H49-E49</f>
        <v>795.09000000000378</v>
      </c>
      <c r="L49" s="40"/>
      <c r="M49" s="194"/>
      <c r="N49" s="40"/>
      <c r="O49" s="40"/>
      <c r="P49" s="40"/>
    </row>
    <row r="50" spans="1:19" s="3" customFormat="1" ht="15.75" customHeight="1">
      <c r="A50" s="88"/>
      <c r="B50" s="88"/>
      <c r="C50" s="319"/>
      <c r="D50" s="345"/>
      <c r="E50" s="316"/>
      <c r="F50" s="47"/>
      <c r="G50" s="113">
        <v>4254650</v>
      </c>
      <c r="H50" s="316"/>
      <c r="I50" s="47"/>
      <c r="J50" s="113">
        <v>2266140</v>
      </c>
      <c r="K50" s="316"/>
      <c r="L50" s="40"/>
      <c r="M50" s="194"/>
      <c r="N50" s="40"/>
      <c r="O50" s="40"/>
      <c r="P50" s="40"/>
    </row>
    <row r="51" spans="1:19" s="3" customFormat="1" ht="15.75" customHeight="1">
      <c r="A51" s="216"/>
      <c r="B51" s="216"/>
      <c r="C51" s="319"/>
      <c r="D51" s="345"/>
      <c r="E51" s="315"/>
      <c r="F51" s="47"/>
      <c r="G51" s="113"/>
      <c r="H51" s="315"/>
      <c r="I51" s="47"/>
      <c r="J51" s="113"/>
      <c r="K51" s="315"/>
      <c r="L51" s="40"/>
      <c r="M51" s="194"/>
      <c r="N51" s="40"/>
      <c r="O51" s="40"/>
      <c r="P51" s="40"/>
    </row>
    <row r="52" spans="1:19" s="3" customFormat="1" ht="15.75" customHeight="1">
      <c r="A52" s="216"/>
      <c r="B52" s="216"/>
      <c r="C52" s="319"/>
      <c r="D52" s="345"/>
      <c r="E52" s="314">
        <f>G53/1000</f>
        <v>4254.6499999999996</v>
      </c>
      <c r="F52" s="125" t="s">
        <v>154</v>
      </c>
      <c r="G52" s="120">
        <f>SUM(G49)</f>
        <v>33373270</v>
      </c>
      <c r="H52" s="314">
        <f>J53/1000</f>
        <v>2266.14</v>
      </c>
      <c r="I52" s="125" t="s">
        <v>153</v>
      </c>
      <c r="J52" s="120">
        <f>SUM(J49)</f>
        <v>34168360</v>
      </c>
      <c r="K52" s="314">
        <f>H52-E52</f>
        <v>-1988.5099999999998</v>
      </c>
      <c r="L52" s="40">
        <v>32063010</v>
      </c>
      <c r="M52" s="200" t="e">
        <f>#REF!-L52</f>
        <v>#REF!</v>
      </c>
      <c r="N52" s="40"/>
      <c r="O52" s="40"/>
      <c r="P52" s="40"/>
    </row>
    <row r="53" spans="1:19" s="3" customFormat="1" ht="15.75" customHeight="1">
      <c r="A53" s="217"/>
      <c r="B53" s="217"/>
      <c r="C53" s="320"/>
      <c r="D53" s="349"/>
      <c r="E53" s="315"/>
      <c r="F53" s="63"/>
      <c r="G53" s="64">
        <f>G51+G50</f>
        <v>4254650</v>
      </c>
      <c r="H53" s="315"/>
      <c r="I53" s="63"/>
      <c r="J53" s="64">
        <f>J51+J50</f>
        <v>2266140</v>
      </c>
      <c r="K53" s="315"/>
      <c r="L53" s="194">
        <v>1993710</v>
      </c>
      <c r="M53" s="194" t="e">
        <f>#REF!-L53</f>
        <v>#REF!</v>
      </c>
      <c r="N53" s="40"/>
      <c r="O53" s="40"/>
      <c r="P53" s="40"/>
    </row>
    <row r="54" spans="1:19" s="3" customFormat="1" ht="15.75" customHeight="1">
      <c r="A54" s="205"/>
      <c r="B54" s="216"/>
      <c r="C54" s="286" t="s">
        <v>95</v>
      </c>
      <c r="D54" s="204"/>
      <c r="E54" s="209">
        <f>G63/1000</f>
        <v>39999.870000000003</v>
      </c>
      <c r="F54" s="54" t="s">
        <v>96</v>
      </c>
      <c r="G54" s="55">
        <v>12514980</v>
      </c>
      <c r="H54" s="209">
        <f>J63/1000</f>
        <v>29991.51</v>
      </c>
      <c r="I54" s="54" t="s">
        <v>96</v>
      </c>
      <c r="J54" s="55">
        <v>11014980</v>
      </c>
      <c r="K54" s="209">
        <f>H54-E54</f>
        <v>-10008.360000000004</v>
      </c>
      <c r="L54" s="42"/>
      <c r="M54" s="194"/>
      <c r="N54" s="40"/>
      <c r="O54" s="40"/>
      <c r="P54" s="40"/>
    </row>
    <row r="55" spans="1:19" s="3" customFormat="1" ht="15.75" customHeight="1">
      <c r="A55" s="216"/>
      <c r="B55" s="216"/>
      <c r="C55" s="319"/>
      <c r="D55" s="208"/>
      <c r="E55" s="210"/>
      <c r="F55" s="47" t="s">
        <v>97</v>
      </c>
      <c r="G55" s="56">
        <v>18021570</v>
      </c>
      <c r="H55" s="210"/>
      <c r="I55" s="47" t="s">
        <v>97</v>
      </c>
      <c r="J55" s="56">
        <v>11421570</v>
      </c>
      <c r="K55" s="210"/>
      <c r="L55" s="40"/>
      <c r="M55" s="194"/>
      <c r="N55" s="40"/>
      <c r="O55" s="40"/>
      <c r="P55" s="40"/>
    </row>
    <row r="56" spans="1:19" s="3" customFormat="1" ht="15.75" customHeight="1">
      <c r="A56" s="216"/>
      <c r="B56" s="216"/>
      <c r="C56" s="319"/>
      <c r="D56" s="208"/>
      <c r="E56" s="209">
        <f>G64/1000</f>
        <v>5099.4399999999996</v>
      </c>
      <c r="F56" s="47" t="s">
        <v>98</v>
      </c>
      <c r="G56" s="56">
        <v>5206230</v>
      </c>
      <c r="H56" s="209">
        <f>J64/1000</f>
        <v>11829.73</v>
      </c>
      <c r="I56" s="47" t="s">
        <v>98</v>
      </c>
      <c r="J56" s="56">
        <v>4206230</v>
      </c>
      <c r="K56" s="209">
        <f>H56-E56</f>
        <v>6730.29</v>
      </c>
      <c r="L56" s="40"/>
      <c r="M56" s="194"/>
      <c r="N56" s="40"/>
      <c r="O56" s="40"/>
      <c r="P56" s="40"/>
    </row>
    <row r="57" spans="1:19" s="3" customFormat="1" ht="15.75" customHeight="1">
      <c r="A57" s="216"/>
      <c r="B57" s="216"/>
      <c r="C57" s="320"/>
      <c r="D57" s="208"/>
      <c r="E57" s="210"/>
      <c r="F57" s="47" t="s">
        <v>99</v>
      </c>
      <c r="G57" s="56">
        <v>4257090</v>
      </c>
      <c r="H57" s="210"/>
      <c r="I57" s="47" t="s">
        <v>99</v>
      </c>
      <c r="J57" s="56">
        <v>3348730</v>
      </c>
      <c r="K57" s="210"/>
      <c r="L57" s="40"/>
      <c r="M57" s="194"/>
      <c r="N57" s="40"/>
      <c r="O57" s="40"/>
      <c r="P57" s="40"/>
    </row>
    <row r="58" spans="1:19" s="3" customFormat="1" ht="15.75" customHeight="1">
      <c r="A58" s="216"/>
      <c r="B58" s="216"/>
      <c r="C58" s="204"/>
      <c r="D58" s="204"/>
      <c r="E58" s="209"/>
      <c r="F58" s="47"/>
      <c r="G58" s="52"/>
      <c r="H58" s="209"/>
      <c r="I58" s="47"/>
      <c r="J58" s="52"/>
      <c r="K58" s="209"/>
      <c r="L58" s="40"/>
      <c r="M58" s="194"/>
      <c r="N58" s="40"/>
      <c r="O58" s="40"/>
      <c r="P58" s="40"/>
    </row>
    <row r="59" spans="1:19" s="3" customFormat="1" ht="15.75" customHeight="1">
      <c r="A59" s="216"/>
      <c r="B59" s="216"/>
      <c r="C59" s="96"/>
      <c r="D59" s="208"/>
      <c r="E59" s="82"/>
      <c r="F59" s="57" t="s">
        <v>2</v>
      </c>
      <c r="G59" s="52">
        <v>1595490</v>
      </c>
      <c r="H59" s="82"/>
      <c r="I59" s="57" t="s">
        <v>2</v>
      </c>
      <c r="J59" s="52">
        <v>4595490</v>
      </c>
      <c r="K59" s="82"/>
      <c r="L59" s="42"/>
      <c r="M59" s="194"/>
      <c r="N59" s="40"/>
      <c r="O59" s="40"/>
      <c r="P59" s="40"/>
    </row>
    <row r="60" spans="1:19" s="3" customFormat="1" ht="15.75" customHeight="1">
      <c r="A60" s="216"/>
      <c r="B60" s="216"/>
      <c r="C60" s="96"/>
      <c r="D60" s="208"/>
      <c r="E60" s="82"/>
      <c r="F60" s="47" t="s">
        <v>3</v>
      </c>
      <c r="G60" s="52">
        <v>2297510</v>
      </c>
      <c r="H60" s="82"/>
      <c r="I60" s="47" t="s">
        <v>3</v>
      </c>
      <c r="J60" s="52">
        <v>5297510</v>
      </c>
      <c r="K60" s="82"/>
      <c r="L60" s="40"/>
      <c r="M60" s="194"/>
      <c r="N60" s="40"/>
      <c r="O60" s="40"/>
      <c r="P60" s="40"/>
    </row>
    <row r="61" spans="1:19" s="3" customFormat="1" ht="15.75" customHeight="1">
      <c r="A61" s="216"/>
      <c r="B61" s="216"/>
      <c r="C61" s="96"/>
      <c r="D61" s="208"/>
      <c r="E61" s="82"/>
      <c r="F61" s="47" t="s">
        <v>4</v>
      </c>
      <c r="G61" s="52">
        <v>663720</v>
      </c>
      <c r="H61" s="82"/>
      <c r="I61" s="47" t="s">
        <v>4</v>
      </c>
      <c r="J61" s="52">
        <v>963720</v>
      </c>
      <c r="K61" s="82"/>
      <c r="L61" s="116"/>
      <c r="M61" s="196"/>
      <c r="N61" s="117"/>
      <c r="O61" s="117"/>
      <c r="P61" s="117"/>
      <c r="Q61" s="117"/>
      <c r="R61" s="117"/>
      <c r="S61" s="117"/>
    </row>
    <row r="62" spans="1:19" s="3" customFormat="1" ht="15.75" customHeight="1">
      <c r="A62" s="216"/>
      <c r="B62" s="216"/>
      <c r="C62" s="96"/>
      <c r="D62" s="208"/>
      <c r="E62" s="82"/>
      <c r="F62" s="47" t="s">
        <v>5</v>
      </c>
      <c r="G62" s="52">
        <v>542720</v>
      </c>
      <c r="H62" s="82"/>
      <c r="I62" s="47" t="s">
        <v>5</v>
      </c>
      <c r="J62" s="52">
        <v>973010</v>
      </c>
      <c r="K62" s="82"/>
      <c r="L62" s="116"/>
      <c r="M62" s="196"/>
      <c r="N62" s="117"/>
      <c r="O62" s="117"/>
      <c r="P62" s="117"/>
      <c r="Q62" s="117"/>
      <c r="R62" s="117"/>
      <c r="S62" s="117"/>
    </row>
    <row r="63" spans="1:19" s="3" customFormat="1" ht="15.75" customHeight="1">
      <c r="A63" s="216"/>
      <c r="B63" s="216"/>
      <c r="C63" s="96"/>
      <c r="D63" s="208"/>
      <c r="E63" s="82"/>
      <c r="F63" s="126" t="s">
        <v>154</v>
      </c>
      <c r="G63" s="56">
        <f>SUM(G54:G57)</f>
        <v>39999870</v>
      </c>
      <c r="H63" s="82"/>
      <c r="I63" s="126" t="s">
        <v>153</v>
      </c>
      <c r="J63" s="56">
        <f>SUM(J54:J57)</f>
        <v>29991510</v>
      </c>
      <c r="K63" s="82"/>
      <c r="L63" s="40">
        <v>32234380</v>
      </c>
      <c r="M63" s="200" t="e">
        <f>#REF!-L63</f>
        <v>#REF!</v>
      </c>
      <c r="N63" s="40"/>
      <c r="O63" s="40"/>
      <c r="P63" s="40"/>
    </row>
    <row r="64" spans="1:19" s="3" customFormat="1" ht="15.75" customHeight="1">
      <c r="A64" s="216"/>
      <c r="B64" s="89"/>
      <c r="C64" s="103"/>
      <c r="D64" s="211"/>
      <c r="E64" s="215"/>
      <c r="F64" s="48"/>
      <c r="G64" s="58">
        <f>SUM(G59:G62)</f>
        <v>5099440</v>
      </c>
      <c r="H64" s="215"/>
      <c r="I64" s="48"/>
      <c r="J64" s="58">
        <f>SUM(J59:J62)</f>
        <v>11829730</v>
      </c>
      <c r="K64" s="215"/>
      <c r="L64" s="194">
        <v>1342810</v>
      </c>
      <c r="M64" s="194" t="e">
        <f>#REF!-L64</f>
        <v>#REF!</v>
      </c>
      <c r="N64" s="40"/>
      <c r="O64" s="40"/>
      <c r="P64" s="40"/>
    </row>
    <row r="65" spans="1:16" s="3" customFormat="1" ht="15.75" customHeight="1">
      <c r="A65" s="216"/>
      <c r="B65" s="208" t="s">
        <v>100</v>
      </c>
      <c r="C65" s="93"/>
      <c r="D65" s="91"/>
      <c r="E65" s="82">
        <f>E67+E69</f>
        <v>0</v>
      </c>
      <c r="F65" s="57"/>
      <c r="G65" s="95"/>
      <c r="H65" s="82">
        <f>H67+H69</f>
        <v>0</v>
      </c>
      <c r="I65" s="57"/>
      <c r="J65" s="95"/>
      <c r="K65" s="82">
        <f>K67+K69</f>
        <v>0</v>
      </c>
      <c r="L65" s="40"/>
      <c r="M65" s="194"/>
      <c r="N65" s="40"/>
      <c r="O65" s="40"/>
      <c r="P65" s="40"/>
    </row>
    <row r="66" spans="1:16" s="3" customFormat="1" ht="15.75" customHeight="1">
      <c r="A66" s="216"/>
      <c r="B66" s="217"/>
      <c r="C66" s="92"/>
      <c r="D66" s="90"/>
      <c r="E66" s="79">
        <f>+E68+E70+E79</f>
        <v>3600</v>
      </c>
      <c r="F66" s="48"/>
      <c r="G66" s="53">
        <f>G68+G74+G79</f>
        <v>3600000</v>
      </c>
      <c r="H66" s="79">
        <f>+H68+H70+H79</f>
        <v>3188.68</v>
      </c>
      <c r="I66" s="48"/>
      <c r="J66" s="53">
        <f>J68+J74+J79</f>
        <v>3188680</v>
      </c>
      <c r="K66" s="79">
        <f>+K68+K70+K79</f>
        <v>-411.32</v>
      </c>
      <c r="L66" s="194">
        <f>SUM(L67:L79)</f>
        <v>254600</v>
      </c>
      <c r="M66" s="194" t="e">
        <f>SUM(M67:M79)</f>
        <v>#REF!</v>
      </c>
      <c r="N66" s="40"/>
      <c r="O66" s="40"/>
      <c r="P66" s="40"/>
    </row>
    <row r="67" spans="1:16" s="3" customFormat="1" ht="15.75" customHeight="1">
      <c r="A67" s="216"/>
      <c r="B67" s="47"/>
      <c r="C67" s="204" t="s">
        <v>101</v>
      </c>
      <c r="D67" s="204"/>
      <c r="E67" s="214">
        <v>0</v>
      </c>
      <c r="F67" s="47" t="s">
        <v>102</v>
      </c>
      <c r="G67" s="51">
        <v>120000</v>
      </c>
      <c r="H67" s="214">
        <v>0</v>
      </c>
      <c r="I67" s="47" t="s">
        <v>102</v>
      </c>
      <c r="J67" s="51">
        <v>120000</v>
      </c>
      <c r="K67" s="214">
        <f>H67-E67</f>
        <v>0</v>
      </c>
      <c r="L67" s="40"/>
      <c r="M67" s="194"/>
      <c r="N67" s="40"/>
      <c r="O67" s="40"/>
      <c r="P67" s="40"/>
    </row>
    <row r="68" spans="1:16" s="3" customFormat="1" ht="15.75" customHeight="1">
      <c r="A68" s="216"/>
      <c r="B68" s="88"/>
      <c r="C68" s="217"/>
      <c r="D68" s="217"/>
      <c r="E68" s="79">
        <f>G68/1000</f>
        <v>120</v>
      </c>
      <c r="F68" s="123" t="s">
        <v>154</v>
      </c>
      <c r="G68" s="80">
        <f>G67</f>
        <v>120000</v>
      </c>
      <c r="H68" s="79">
        <f>J68/1000</f>
        <v>120</v>
      </c>
      <c r="I68" s="123" t="s">
        <v>153</v>
      </c>
      <c r="J68" s="80">
        <f>J67</f>
        <v>120000</v>
      </c>
      <c r="K68" s="79">
        <f>H68-E68</f>
        <v>0</v>
      </c>
      <c r="L68" s="40"/>
      <c r="M68" s="194"/>
      <c r="N68" s="40"/>
      <c r="O68" s="40"/>
      <c r="P68" s="40"/>
    </row>
    <row r="69" spans="1:16" s="3" customFormat="1" ht="15.75" customHeight="1">
      <c r="A69" s="216"/>
      <c r="B69" s="88"/>
      <c r="C69" s="286" t="s">
        <v>103</v>
      </c>
      <c r="D69" s="205"/>
      <c r="E69" s="79">
        <v>0</v>
      </c>
      <c r="F69" s="54" t="s">
        <v>104</v>
      </c>
      <c r="G69" s="52">
        <v>1200000</v>
      </c>
      <c r="H69" s="79">
        <v>0</v>
      </c>
      <c r="I69" s="54" t="s">
        <v>104</v>
      </c>
      <c r="J69" s="52">
        <v>1200000</v>
      </c>
      <c r="K69" s="79">
        <f>H69-E69</f>
        <v>0</v>
      </c>
      <c r="L69" s="40"/>
      <c r="M69" s="194"/>
      <c r="N69" s="40"/>
      <c r="O69" s="40"/>
      <c r="P69" s="40"/>
    </row>
    <row r="70" spans="1:16" s="3" customFormat="1" ht="15.75" customHeight="1">
      <c r="A70" s="216"/>
      <c r="B70" s="88"/>
      <c r="C70" s="320"/>
      <c r="D70" s="216"/>
      <c r="E70" s="214">
        <f>G74/1000</f>
        <v>2880</v>
      </c>
      <c r="F70" s="47" t="s">
        <v>105</v>
      </c>
      <c r="G70" s="85">
        <v>240000</v>
      </c>
      <c r="H70" s="214">
        <f>J74/1000</f>
        <v>2880</v>
      </c>
      <c r="I70" s="47" t="s">
        <v>105</v>
      </c>
      <c r="J70" s="85">
        <v>240000</v>
      </c>
      <c r="K70" s="214">
        <f>H70-E70</f>
        <v>0</v>
      </c>
      <c r="L70" s="194">
        <v>58860</v>
      </c>
      <c r="M70" s="194" t="e">
        <f>#REF!-L70</f>
        <v>#REF!</v>
      </c>
      <c r="N70" s="40"/>
      <c r="O70" s="40"/>
      <c r="P70" s="40"/>
    </row>
    <row r="71" spans="1:16" s="3" customFormat="1" ht="15.75" customHeight="1">
      <c r="A71" s="216"/>
      <c r="B71" s="88"/>
      <c r="C71" s="94"/>
      <c r="D71" s="204"/>
      <c r="E71" s="214"/>
      <c r="F71" s="57" t="s">
        <v>106</v>
      </c>
      <c r="G71" s="85">
        <v>600000</v>
      </c>
      <c r="H71" s="214"/>
      <c r="I71" s="57" t="s">
        <v>106</v>
      </c>
      <c r="J71" s="85">
        <v>600000</v>
      </c>
      <c r="K71" s="214"/>
      <c r="L71" s="40"/>
      <c r="M71" s="194"/>
      <c r="N71" s="40"/>
      <c r="O71" s="40"/>
      <c r="P71" s="40"/>
    </row>
    <row r="72" spans="1:16" s="3" customFormat="1" ht="15.75" customHeight="1">
      <c r="A72" s="216"/>
      <c r="B72" s="88"/>
      <c r="C72" s="93"/>
      <c r="D72" s="93"/>
      <c r="E72" s="82"/>
      <c r="F72" s="57" t="s">
        <v>107</v>
      </c>
      <c r="G72" s="85">
        <v>240000</v>
      </c>
      <c r="H72" s="82"/>
      <c r="I72" s="57" t="s">
        <v>107</v>
      </c>
      <c r="J72" s="85">
        <v>240000</v>
      </c>
      <c r="K72" s="82"/>
      <c r="L72" s="40"/>
      <c r="M72" s="194"/>
      <c r="N72" s="40"/>
      <c r="O72" s="40"/>
      <c r="P72" s="40"/>
    </row>
    <row r="73" spans="1:16" s="3" customFormat="1" ht="15.75" customHeight="1">
      <c r="A73" s="216"/>
      <c r="B73" s="47"/>
      <c r="C73" s="93"/>
      <c r="D73" s="99"/>
      <c r="E73" s="82"/>
      <c r="F73" s="47" t="s">
        <v>108</v>
      </c>
      <c r="G73" s="85">
        <v>600000</v>
      </c>
      <c r="H73" s="82"/>
      <c r="I73" s="47" t="s">
        <v>108</v>
      </c>
      <c r="J73" s="85">
        <v>600000</v>
      </c>
      <c r="K73" s="82"/>
      <c r="L73" s="40"/>
      <c r="M73" s="194"/>
      <c r="N73" s="40"/>
      <c r="O73" s="40"/>
      <c r="P73" s="40"/>
    </row>
    <row r="74" spans="1:16" s="3" customFormat="1" ht="15.75" customHeight="1">
      <c r="A74" s="217"/>
      <c r="B74" s="131"/>
      <c r="C74" s="92"/>
      <c r="D74" s="100"/>
      <c r="E74" s="215"/>
      <c r="F74" s="123" t="s">
        <v>154</v>
      </c>
      <c r="G74" s="53">
        <f>SUM(G69:G73)</f>
        <v>2880000</v>
      </c>
      <c r="H74" s="215"/>
      <c r="I74" s="123" t="s">
        <v>153</v>
      </c>
      <c r="J74" s="53">
        <f>SUM(J69:J73)</f>
        <v>2880000</v>
      </c>
      <c r="K74" s="215"/>
      <c r="L74" s="40"/>
      <c r="M74" s="194"/>
      <c r="N74" s="40"/>
      <c r="O74" s="40"/>
      <c r="P74" s="40"/>
    </row>
    <row r="75" spans="1:16" ht="14.25" customHeight="1">
      <c r="A75" s="97" t="s">
        <v>68</v>
      </c>
      <c r="B75" s="97"/>
      <c r="C75" s="98" t="s">
        <v>25</v>
      </c>
      <c r="D75" s="98"/>
      <c r="E75" s="86"/>
      <c r="F75" s="69"/>
      <c r="G75" s="70"/>
      <c r="H75" s="86"/>
      <c r="I75" s="69"/>
      <c r="J75" s="70"/>
      <c r="K75" s="70" t="s">
        <v>0</v>
      </c>
      <c r="M75" s="195"/>
    </row>
    <row r="76" spans="1:16" ht="20.100000000000001" customHeight="1">
      <c r="A76" s="306" t="s">
        <v>53</v>
      </c>
      <c r="B76" s="306" t="s">
        <v>54</v>
      </c>
      <c r="C76" s="306" t="s">
        <v>55</v>
      </c>
      <c r="D76" s="306" t="s">
        <v>1</v>
      </c>
      <c r="E76" s="83" t="s">
        <v>148</v>
      </c>
      <c r="F76" s="308" t="s">
        <v>157</v>
      </c>
      <c r="G76" s="309"/>
      <c r="H76" s="83" t="s">
        <v>150</v>
      </c>
      <c r="I76" s="308" t="s">
        <v>157</v>
      </c>
      <c r="J76" s="309"/>
      <c r="K76" s="312" t="s">
        <v>156</v>
      </c>
      <c r="M76" s="195"/>
    </row>
    <row r="77" spans="1:16" ht="20.100000000000001" customHeight="1">
      <c r="A77" s="307"/>
      <c r="B77" s="307"/>
      <c r="C77" s="307"/>
      <c r="D77" s="307"/>
      <c r="E77" s="83" t="s">
        <v>149</v>
      </c>
      <c r="F77" s="310"/>
      <c r="G77" s="311"/>
      <c r="H77" s="83" t="s">
        <v>151</v>
      </c>
      <c r="I77" s="310"/>
      <c r="J77" s="311"/>
      <c r="K77" s="313"/>
      <c r="M77" s="195"/>
    </row>
    <row r="78" spans="1:16" s="3" customFormat="1" ht="21.95" customHeight="1">
      <c r="A78" s="216"/>
      <c r="B78" s="47"/>
      <c r="C78" s="205" t="s">
        <v>109</v>
      </c>
      <c r="D78" s="99"/>
      <c r="E78" s="79">
        <v>0</v>
      </c>
      <c r="F78" s="47" t="s">
        <v>110</v>
      </c>
      <c r="G78" s="52">
        <v>600000</v>
      </c>
      <c r="H78" s="79">
        <v>0</v>
      </c>
      <c r="I78" s="47" t="s">
        <v>110</v>
      </c>
      <c r="J78" s="52">
        <v>188680</v>
      </c>
      <c r="K78" s="79">
        <f>H78-E78</f>
        <v>0</v>
      </c>
      <c r="L78" s="40"/>
      <c r="M78" s="194"/>
      <c r="N78" s="40"/>
      <c r="O78" s="40"/>
      <c r="P78" s="40"/>
    </row>
    <row r="79" spans="1:16" s="3" customFormat="1" ht="21.95" customHeight="1">
      <c r="A79" s="216"/>
      <c r="B79" s="47"/>
      <c r="C79" s="217"/>
      <c r="D79" s="99"/>
      <c r="E79" s="210">
        <f>G79/1000</f>
        <v>600</v>
      </c>
      <c r="F79" s="126" t="s">
        <v>154</v>
      </c>
      <c r="G79" s="53">
        <f>SUM(G78:G78)</f>
        <v>600000</v>
      </c>
      <c r="H79" s="210">
        <f>J79/1000</f>
        <v>188.68</v>
      </c>
      <c r="I79" s="126" t="s">
        <v>153</v>
      </c>
      <c r="J79" s="53">
        <f>SUM(J78:J78)</f>
        <v>188680</v>
      </c>
      <c r="K79" s="231">
        <f>H79-E79</f>
        <v>-411.32</v>
      </c>
      <c r="L79" s="194">
        <v>195740</v>
      </c>
      <c r="M79" s="194" t="e">
        <f>#REF!-L79</f>
        <v>#REF!</v>
      </c>
      <c r="N79" s="40"/>
      <c r="O79" s="40"/>
      <c r="P79" s="40"/>
    </row>
    <row r="80" spans="1:16" s="3" customFormat="1" ht="21.95" customHeight="1">
      <c r="A80" s="286" t="s">
        <v>111</v>
      </c>
      <c r="B80" s="353" t="s">
        <v>112</v>
      </c>
      <c r="C80" s="354"/>
      <c r="D80" s="218"/>
      <c r="E80" s="214">
        <f>E82+E84</f>
        <v>0</v>
      </c>
      <c r="F80" s="66"/>
      <c r="G80" s="115"/>
      <c r="H80" s="214">
        <f>H82+H84</f>
        <v>0</v>
      </c>
      <c r="I80" s="66"/>
      <c r="J80" s="115"/>
      <c r="K80" s="214">
        <f>K82+K84</f>
        <v>0</v>
      </c>
      <c r="L80" s="40">
        <f>L85</f>
        <v>12600000</v>
      </c>
      <c r="M80" s="200" t="e">
        <f>#REF!-L80</f>
        <v>#REF!</v>
      </c>
      <c r="N80" s="40"/>
      <c r="O80" s="40"/>
      <c r="P80" s="40"/>
    </row>
    <row r="81" spans="1:16" s="3" customFormat="1" ht="21.95" customHeight="1">
      <c r="A81" s="320"/>
      <c r="B81" s="349"/>
      <c r="C81" s="355"/>
      <c r="D81" s="219"/>
      <c r="E81" s="79">
        <f>E83+E85</f>
        <v>1600</v>
      </c>
      <c r="F81" s="67"/>
      <c r="G81" s="53">
        <f>G83+G85</f>
        <v>1600000</v>
      </c>
      <c r="H81" s="79">
        <f>H83+H85</f>
        <v>1600</v>
      </c>
      <c r="I81" s="67"/>
      <c r="J81" s="53">
        <f>J83+J85</f>
        <v>1600000</v>
      </c>
      <c r="K81" s="79">
        <f>K83+K85</f>
        <v>0</v>
      </c>
      <c r="L81" s="194" t="e">
        <f>#REF!</f>
        <v>#REF!</v>
      </c>
      <c r="M81" s="194" t="e">
        <f>#REF!-L81</f>
        <v>#REF!</v>
      </c>
      <c r="N81" s="40"/>
      <c r="O81" s="40"/>
      <c r="P81" s="40"/>
    </row>
    <row r="82" spans="1:16" s="3" customFormat="1" ht="21.95" customHeight="1">
      <c r="A82" s="101"/>
      <c r="B82" s="101"/>
      <c r="C82" s="286" t="s">
        <v>113</v>
      </c>
      <c r="D82" s="81"/>
      <c r="E82" s="214">
        <v>0</v>
      </c>
      <c r="F82" s="66" t="s">
        <v>114</v>
      </c>
      <c r="G82" s="121">
        <v>400000</v>
      </c>
      <c r="H82" s="214">
        <v>0</v>
      </c>
      <c r="I82" s="66" t="s">
        <v>114</v>
      </c>
      <c r="J82" s="121">
        <v>400000</v>
      </c>
      <c r="K82" s="214">
        <f>H82-E82</f>
        <v>0</v>
      </c>
      <c r="L82" s="40"/>
      <c r="M82" s="194"/>
      <c r="N82" s="40"/>
      <c r="O82" s="40"/>
      <c r="P82" s="40"/>
    </row>
    <row r="83" spans="1:16" s="3" customFormat="1" ht="21.95" customHeight="1">
      <c r="A83" s="88"/>
      <c r="B83" s="88"/>
      <c r="C83" s="320"/>
      <c r="D83" s="87"/>
      <c r="E83" s="79">
        <f>G83/1000</f>
        <v>400</v>
      </c>
      <c r="F83" s="127" t="s">
        <v>154</v>
      </c>
      <c r="G83" s="53">
        <f>SUM(G82)</f>
        <v>400000</v>
      </c>
      <c r="H83" s="79">
        <f>J83/1000</f>
        <v>400</v>
      </c>
      <c r="I83" s="123" t="s">
        <v>153</v>
      </c>
      <c r="J83" s="53">
        <f>SUM(J82)</f>
        <v>400000</v>
      </c>
      <c r="K83" s="79">
        <f>H83-E83</f>
        <v>0</v>
      </c>
      <c r="L83" s="40"/>
      <c r="M83" s="194"/>
      <c r="N83" s="40"/>
      <c r="O83" s="40"/>
      <c r="P83" s="40"/>
    </row>
    <row r="84" spans="1:16" s="3" customFormat="1" ht="21.95" customHeight="1">
      <c r="A84" s="216"/>
      <c r="B84" s="106"/>
      <c r="C84" s="286" t="s">
        <v>173</v>
      </c>
      <c r="D84" s="114"/>
      <c r="E84" s="220"/>
      <c r="F84" s="47" t="s">
        <v>6</v>
      </c>
      <c r="G84" s="52">
        <v>1200000</v>
      </c>
      <c r="H84" s="220"/>
      <c r="I84" s="47" t="s">
        <v>6</v>
      </c>
      <c r="J84" s="52">
        <v>1200000</v>
      </c>
      <c r="K84" s="214">
        <f>H84-E84</f>
        <v>0</v>
      </c>
      <c r="L84" s="40"/>
      <c r="M84" s="194"/>
      <c r="N84" s="40"/>
      <c r="O84" s="40"/>
      <c r="P84" s="40"/>
    </row>
    <row r="85" spans="1:16" s="3" customFormat="1" ht="21.95" customHeight="1">
      <c r="A85" s="217"/>
      <c r="B85" s="230"/>
      <c r="C85" s="320"/>
      <c r="D85" s="232"/>
      <c r="E85" s="210">
        <f>G85/1000</f>
        <v>1200</v>
      </c>
      <c r="F85" s="123" t="s">
        <v>154</v>
      </c>
      <c r="G85" s="53">
        <f>G84</f>
        <v>1200000</v>
      </c>
      <c r="H85" s="210">
        <f>J85/1000</f>
        <v>1200</v>
      </c>
      <c r="I85" s="123" t="s">
        <v>153</v>
      </c>
      <c r="J85" s="53">
        <f>J84</f>
        <v>1200000</v>
      </c>
      <c r="K85" s="79">
        <f>H85-E85</f>
        <v>0</v>
      </c>
      <c r="L85" s="40">
        <v>12600000</v>
      </c>
      <c r="M85" s="200" t="e">
        <f>#REF!-L85</f>
        <v>#REF!</v>
      </c>
      <c r="N85" s="40"/>
      <c r="O85" s="40"/>
      <c r="P85" s="40"/>
    </row>
    <row r="86" spans="1:16" s="3" customFormat="1" ht="20.100000000000001" customHeight="1">
      <c r="A86" s="353" t="s">
        <v>115</v>
      </c>
      <c r="B86" s="54"/>
      <c r="C86" s="130"/>
      <c r="D86" s="146"/>
      <c r="E86" s="214">
        <f>E88</f>
        <v>102560</v>
      </c>
      <c r="F86" s="54"/>
      <c r="G86" s="129">
        <f>G88</f>
        <v>102560000</v>
      </c>
      <c r="H86" s="214">
        <f>H88</f>
        <v>102560</v>
      </c>
      <c r="I86" s="54"/>
      <c r="J86" s="129">
        <f>J88</f>
        <v>102560000</v>
      </c>
      <c r="K86" s="214">
        <f>K88</f>
        <v>6.8212102632969618E-13</v>
      </c>
      <c r="L86" s="40"/>
      <c r="M86" s="194"/>
      <c r="N86" s="40"/>
      <c r="O86" s="40"/>
      <c r="P86" s="40"/>
    </row>
    <row r="87" spans="1:16" s="3" customFormat="1" ht="20.100000000000001" customHeight="1">
      <c r="A87" s="349"/>
      <c r="B87" s="48"/>
      <c r="C87" s="92"/>
      <c r="D87" s="90"/>
      <c r="E87" s="79">
        <f>E89</f>
        <v>59152</v>
      </c>
      <c r="F87" s="48"/>
      <c r="G87" s="53">
        <f>G89</f>
        <v>59152000</v>
      </c>
      <c r="H87" s="79">
        <f>H89</f>
        <v>65387.54</v>
      </c>
      <c r="I87" s="48"/>
      <c r="J87" s="53">
        <f>J89</f>
        <v>65387540</v>
      </c>
      <c r="K87" s="79">
        <f>K89</f>
        <v>6235.54</v>
      </c>
      <c r="L87" s="40"/>
      <c r="M87" s="194"/>
      <c r="N87" s="40"/>
      <c r="O87" s="40"/>
      <c r="P87" s="40"/>
    </row>
    <row r="88" spans="1:16" s="3" customFormat="1" ht="20.100000000000001" customHeight="1">
      <c r="A88" s="216"/>
      <c r="B88" s="353" t="s">
        <v>115</v>
      </c>
      <c r="C88" s="93"/>
      <c r="D88" s="91"/>
      <c r="E88" s="79">
        <f>E90+E109+E161</f>
        <v>102560</v>
      </c>
      <c r="F88" s="47"/>
      <c r="G88" s="147">
        <f>G90+G109+G161</f>
        <v>102560000</v>
      </c>
      <c r="H88" s="79">
        <f>H90+H109+H161</f>
        <v>102560</v>
      </c>
      <c r="I88" s="47"/>
      <c r="J88" s="147">
        <f>J90+J109+J161</f>
        <v>102560000</v>
      </c>
      <c r="K88" s="79">
        <f>K90+K109+K161</f>
        <v>6.8212102632969618E-13</v>
      </c>
      <c r="L88" s="40">
        <f>L98+L107+L138+L141+L146+L156+L168</f>
        <v>89960000</v>
      </c>
      <c r="M88" s="200" t="e">
        <f>#REF!-L88</f>
        <v>#REF!</v>
      </c>
      <c r="N88" s="40"/>
      <c r="O88" s="40"/>
      <c r="P88" s="40"/>
    </row>
    <row r="89" spans="1:16" s="3" customFormat="1" ht="20.100000000000001" customHeight="1">
      <c r="A89" s="216"/>
      <c r="B89" s="345"/>
      <c r="C89" s="93"/>
      <c r="D89" s="91"/>
      <c r="E89" s="82">
        <f>E91+E110+E162</f>
        <v>59152</v>
      </c>
      <c r="F89" s="47"/>
      <c r="G89" s="52">
        <f>G91+G110+G162</f>
        <v>59152000</v>
      </c>
      <c r="H89" s="82">
        <f>H91+H110+H162</f>
        <v>65387.54</v>
      </c>
      <c r="I89" s="47"/>
      <c r="J89" s="52">
        <f>J91+J110+J162</f>
        <v>65387540</v>
      </c>
      <c r="K89" s="82">
        <f>K91+K110+K162</f>
        <v>6235.54</v>
      </c>
      <c r="L89" s="194">
        <f>L99+L108+L142+L157+L169</f>
        <v>47984760</v>
      </c>
      <c r="M89" s="194" t="e">
        <f>#REF!-L89</f>
        <v>#REF!</v>
      </c>
      <c r="N89" s="40"/>
      <c r="O89" s="40"/>
      <c r="P89" s="40"/>
    </row>
    <row r="90" spans="1:16" s="3" customFormat="1" ht="20.100000000000001" customHeight="1">
      <c r="A90" s="88"/>
      <c r="B90" s="94"/>
      <c r="C90" s="356" t="s">
        <v>116</v>
      </c>
      <c r="D90" s="130"/>
      <c r="E90" s="79">
        <f>E92+E103</f>
        <v>62500</v>
      </c>
      <c r="F90" s="54"/>
      <c r="G90" s="129">
        <f>G98+G107</f>
        <v>62500000</v>
      </c>
      <c r="H90" s="79">
        <f>H92+H103</f>
        <v>62500</v>
      </c>
      <c r="I90" s="54"/>
      <c r="J90" s="129">
        <f>J98+J107</f>
        <v>62500000</v>
      </c>
      <c r="K90" s="79">
        <f>K92+K103</f>
        <v>0</v>
      </c>
      <c r="L90" s="40"/>
      <c r="M90" s="40"/>
      <c r="N90" s="40"/>
      <c r="O90" s="40"/>
      <c r="P90" s="40"/>
    </row>
    <row r="91" spans="1:16" ht="20.100000000000001" customHeight="1">
      <c r="A91" s="88"/>
      <c r="B91" s="88"/>
      <c r="C91" s="357"/>
      <c r="D91" s="92"/>
      <c r="E91" s="79">
        <f>E106+E96</f>
        <v>40110</v>
      </c>
      <c r="F91" s="48"/>
      <c r="G91" s="53">
        <f>G99+G108</f>
        <v>40110000</v>
      </c>
      <c r="H91" s="79">
        <f>H106+H96</f>
        <v>40611.14</v>
      </c>
      <c r="I91" s="48"/>
      <c r="J91" s="53">
        <f>J99+J108</f>
        <v>40611140</v>
      </c>
      <c r="K91" s="79">
        <f>K106+K96</f>
        <v>501.13999999999942</v>
      </c>
    </row>
    <row r="92" spans="1:16" ht="20.100000000000001" customHeight="1">
      <c r="A92" s="88"/>
      <c r="B92" s="95"/>
      <c r="C92" s="94"/>
      <c r="D92" s="358" t="s">
        <v>117</v>
      </c>
      <c r="E92" s="314">
        <f>G98/1000</f>
        <v>47000</v>
      </c>
      <c r="F92" s="47" t="s">
        <v>118</v>
      </c>
      <c r="G92" s="76">
        <v>47000000</v>
      </c>
      <c r="H92" s="314">
        <f>J98/1000</f>
        <v>47500</v>
      </c>
      <c r="I92" s="47" t="s">
        <v>118</v>
      </c>
      <c r="J92" s="76">
        <v>47500000</v>
      </c>
      <c r="K92" s="314">
        <f>H92-E92</f>
        <v>500</v>
      </c>
    </row>
    <row r="93" spans="1:16" ht="20.100000000000001" customHeight="1">
      <c r="A93" s="88"/>
      <c r="B93" s="95"/>
      <c r="C93" s="96"/>
      <c r="D93" s="359"/>
      <c r="E93" s="316"/>
      <c r="F93" s="47"/>
      <c r="G93" s="76"/>
      <c r="H93" s="316"/>
      <c r="I93" s="47"/>
      <c r="J93" s="72">
        <v>1580000</v>
      </c>
      <c r="K93" s="316"/>
    </row>
    <row r="94" spans="1:16" ht="20.100000000000001" customHeight="1">
      <c r="A94" s="88"/>
      <c r="B94" s="95"/>
      <c r="C94" s="96"/>
      <c r="D94" s="359"/>
      <c r="E94" s="316"/>
      <c r="F94" s="47" t="s">
        <v>119</v>
      </c>
      <c r="G94" s="72">
        <v>14100000</v>
      </c>
      <c r="H94" s="316"/>
      <c r="I94" s="47" t="s">
        <v>119</v>
      </c>
      <c r="J94" s="72">
        <v>14034000</v>
      </c>
      <c r="K94" s="316"/>
    </row>
    <row r="95" spans="1:16" ht="20.100000000000001" customHeight="1">
      <c r="A95" s="88"/>
      <c r="B95" s="95"/>
      <c r="C95" s="96"/>
      <c r="D95" s="359"/>
      <c r="E95" s="316"/>
      <c r="F95" s="47" t="s">
        <v>120</v>
      </c>
      <c r="G95" s="72">
        <v>15900000</v>
      </c>
      <c r="H95" s="316"/>
      <c r="I95" s="47" t="s">
        <v>120</v>
      </c>
      <c r="J95" s="72">
        <v>14997140</v>
      </c>
      <c r="K95" s="316"/>
    </row>
    <row r="96" spans="1:16" ht="20.100000000000001" customHeight="1">
      <c r="A96" s="88"/>
      <c r="B96" s="95"/>
      <c r="C96" s="223"/>
      <c r="D96" s="359"/>
      <c r="E96" s="314">
        <f>G99/1000</f>
        <v>30110</v>
      </c>
      <c r="F96" s="47" t="s">
        <v>121</v>
      </c>
      <c r="G96" s="72">
        <v>70000</v>
      </c>
      <c r="H96" s="314">
        <f>J99/1000</f>
        <v>30611.14</v>
      </c>
      <c r="I96" s="47"/>
      <c r="J96" s="72"/>
      <c r="K96" s="314">
        <f>H96-E96</f>
        <v>501.13999999999942</v>
      </c>
    </row>
    <row r="97" spans="1:16" ht="20.100000000000001" customHeight="1">
      <c r="A97" s="88"/>
      <c r="B97" s="95"/>
      <c r="C97" s="223"/>
      <c r="D97" s="359"/>
      <c r="E97" s="316"/>
      <c r="F97" s="47" t="s">
        <v>122</v>
      </c>
      <c r="G97" s="72">
        <v>40000</v>
      </c>
      <c r="H97" s="316"/>
      <c r="I97" s="47"/>
      <c r="J97" s="72"/>
      <c r="K97" s="316"/>
    </row>
    <row r="98" spans="1:16" ht="20.100000000000001" customHeight="1">
      <c r="A98" s="88"/>
      <c r="B98" s="47"/>
      <c r="C98" s="93"/>
      <c r="D98" s="359"/>
      <c r="E98" s="316"/>
      <c r="F98" s="119" t="s">
        <v>154</v>
      </c>
      <c r="G98" s="77">
        <f>G92</f>
        <v>47000000</v>
      </c>
      <c r="H98" s="316"/>
      <c r="I98" s="119" t="s">
        <v>153</v>
      </c>
      <c r="J98" s="77">
        <f>J92</f>
        <v>47500000</v>
      </c>
      <c r="K98" s="316"/>
      <c r="L98" s="40">
        <v>41684600</v>
      </c>
      <c r="M98" s="193" t="e">
        <f>#REF!-L98</f>
        <v>#REF!</v>
      </c>
    </row>
    <row r="99" spans="1:16" s="3" customFormat="1" ht="21.75" customHeight="1">
      <c r="A99" s="89"/>
      <c r="B99" s="89"/>
      <c r="C99" s="89"/>
      <c r="D99" s="360"/>
      <c r="E99" s="315"/>
      <c r="F99" s="48"/>
      <c r="G99" s="78">
        <f>G94+G95+G96+G97</f>
        <v>30110000</v>
      </c>
      <c r="H99" s="315"/>
      <c r="I99" s="48"/>
      <c r="J99" s="78">
        <f>J94+J95+J93</f>
        <v>30611140</v>
      </c>
      <c r="K99" s="315"/>
      <c r="L99" s="194">
        <v>36803960</v>
      </c>
      <c r="M99" s="197" t="e">
        <f>#REF!-L99</f>
        <v>#REF!</v>
      </c>
      <c r="N99" s="40"/>
      <c r="O99" s="40"/>
      <c r="P99" s="40"/>
    </row>
    <row r="100" spans="1:16" ht="16.5" customHeight="1">
      <c r="A100" s="97" t="s">
        <v>68</v>
      </c>
      <c r="B100" s="97"/>
      <c r="C100" s="98" t="s">
        <v>69</v>
      </c>
      <c r="D100" s="98"/>
      <c r="E100" s="86"/>
      <c r="F100" s="69"/>
      <c r="G100" s="70"/>
      <c r="H100" s="86"/>
      <c r="I100" s="69"/>
      <c r="J100" s="70"/>
      <c r="K100" s="70" t="s">
        <v>0</v>
      </c>
    </row>
    <row r="101" spans="1:16" s="3" customFormat="1" ht="12">
      <c r="A101" s="306" t="s">
        <v>70</v>
      </c>
      <c r="B101" s="306" t="s">
        <v>71</v>
      </c>
      <c r="C101" s="306" t="s">
        <v>72</v>
      </c>
      <c r="D101" s="306" t="s">
        <v>1</v>
      </c>
      <c r="E101" s="83" t="s">
        <v>148</v>
      </c>
      <c r="F101" s="308" t="s">
        <v>157</v>
      </c>
      <c r="G101" s="309"/>
      <c r="H101" s="83" t="s">
        <v>150</v>
      </c>
      <c r="I101" s="308" t="s">
        <v>157</v>
      </c>
      <c r="J101" s="309"/>
      <c r="K101" s="312" t="s">
        <v>156</v>
      </c>
      <c r="L101" s="40"/>
      <c r="M101" s="40"/>
      <c r="N101" s="40"/>
      <c r="O101" s="40"/>
      <c r="P101" s="40"/>
    </row>
    <row r="102" spans="1:16" s="3" customFormat="1" ht="19.5" customHeight="1">
      <c r="A102" s="307"/>
      <c r="B102" s="307"/>
      <c r="C102" s="307"/>
      <c r="D102" s="307"/>
      <c r="E102" s="83" t="s">
        <v>149</v>
      </c>
      <c r="F102" s="310"/>
      <c r="G102" s="311"/>
      <c r="H102" s="83" t="s">
        <v>151</v>
      </c>
      <c r="I102" s="310"/>
      <c r="J102" s="311"/>
      <c r="K102" s="313"/>
      <c r="L102" s="40"/>
      <c r="M102" s="40"/>
      <c r="N102" s="40"/>
      <c r="O102" s="40"/>
      <c r="P102" s="40"/>
    </row>
    <row r="103" spans="1:16" s="3" customFormat="1" ht="20.100000000000001" customHeight="1">
      <c r="A103" s="88"/>
      <c r="B103" s="88"/>
      <c r="C103" s="88"/>
      <c r="D103" s="286" t="s">
        <v>123</v>
      </c>
      <c r="E103" s="314">
        <f>G107/1000</f>
        <v>15500</v>
      </c>
      <c r="F103" s="57" t="s">
        <v>124</v>
      </c>
      <c r="G103" s="76">
        <v>500000</v>
      </c>
      <c r="H103" s="314">
        <f>J107/1000</f>
        <v>15000</v>
      </c>
      <c r="I103" s="57" t="s">
        <v>125</v>
      </c>
      <c r="J103" s="76">
        <v>15000000</v>
      </c>
      <c r="K103" s="314">
        <f>H103-E103</f>
        <v>-500</v>
      </c>
      <c r="L103" s="40"/>
      <c r="M103" s="40"/>
      <c r="N103" s="40"/>
      <c r="O103" s="40"/>
      <c r="P103" s="40"/>
    </row>
    <row r="104" spans="1:16" s="3" customFormat="1" ht="20.100000000000001" customHeight="1">
      <c r="A104" s="88"/>
      <c r="B104" s="95"/>
      <c r="C104" s="95"/>
      <c r="D104" s="319"/>
      <c r="E104" s="316"/>
      <c r="F104" s="57" t="s">
        <v>125</v>
      </c>
      <c r="G104" s="76">
        <v>15000000</v>
      </c>
      <c r="H104" s="316"/>
      <c r="I104" s="57" t="s">
        <v>126</v>
      </c>
      <c r="J104" s="72">
        <v>10000000</v>
      </c>
      <c r="K104" s="316"/>
      <c r="L104" s="40"/>
      <c r="M104" s="40"/>
      <c r="N104" s="40"/>
      <c r="O104" s="40"/>
      <c r="P104" s="40"/>
    </row>
    <row r="105" spans="1:16" s="3" customFormat="1" ht="20.100000000000001" customHeight="1">
      <c r="A105" s="88"/>
      <c r="B105" s="95"/>
      <c r="C105" s="95"/>
      <c r="D105" s="319"/>
      <c r="E105" s="315"/>
      <c r="F105" s="57"/>
      <c r="G105" s="76"/>
      <c r="H105" s="315"/>
      <c r="I105" s="57"/>
      <c r="J105" s="76"/>
      <c r="K105" s="315"/>
      <c r="L105" s="40"/>
      <c r="M105" s="40"/>
      <c r="N105" s="40"/>
      <c r="O105" s="40"/>
      <c r="P105" s="40"/>
    </row>
    <row r="106" spans="1:16" s="3" customFormat="1" ht="20.100000000000001" customHeight="1">
      <c r="A106" s="88"/>
      <c r="B106" s="88"/>
      <c r="C106" s="95"/>
      <c r="D106" s="319"/>
      <c r="E106" s="314">
        <f>G108/1000</f>
        <v>10000</v>
      </c>
      <c r="F106" s="57" t="s">
        <v>126</v>
      </c>
      <c r="G106" s="72">
        <v>10000000</v>
      </c>
      <c r="H106" s="314">
        <f>J108/1000</f>
        <v>10000</v>
      </c>
      <c r="I106" s="74"/>
      <c r="J106" s="74"/>
      <c r="K106" s="314">
        <f>H106-E106</f>
        <v>0</v>
      </c>
      <c r="L106" s="40"/>
      <c r="M106" s="40"/>
      <c r="N106" s="40"/>
      <c r="O106" s="40"/>
      <c r="P106" s="40"/>
    </row>
    <row r="107" spans="1:16" s="3" customFormat="1" ht="20.100000000000001" customHeight="1">
      <c r="A107" s="88"/>
      <c r="B107" s="88"/>
      <c r="C107" s="95"/>
      <c r="D107" s="319"/>
      <c r="E107" s="316"/>
      <c r="F107" s="128" t="s">
        <v>154</v>
      </c>
      <c r="G107" s="73">
        <f>SUM(G103:G105)</f>
        <v>15500000</v>
      </c>
      <c r="H107" s="316"/>
      <c r="I107" s="128" t="s">
        <v>153</v>
      </c>
      <c r="J107" s="73">
        <f>SUM(J103)</f>
        <v>15000000</v>
      </c>
      <c r="K107" s="316"/>
      <c r="L107" s="40">
        <v>6400000</v>
      </c>
      <c r="M107" s="40" t="e">
        <f>#REF!-L107</f>
        <v>#REF!</v>
      </c>
      <c r="N107" s="40"/>
      <c r="O107" s="40"/>
      <c r="P107" s="40"/>
    </row>
    <row r="108" spans="1:16" s="3" customFormat="1" ht="20.100000000000001" customHeight="1">
      <c r="A108" s="89"/>
      <c r="B108" s="89"/>
      <c r="C108" s="131"/>
      <c r="D108" s="320"/>
      <c r="E108" s="315"/>
      <c r="F108" s="67"/>
      <c r="G108" s="78">
        <f>SUM(G106)</f>
        <v>10000000</v>
      </c>
      <c r="H108" s="315"/>
      <c r="I108" s="67"/>
      <c r="J108" s="78">
        <f>SUM(J104)</f>
        <v>10000000</v>
      </c>
      <c r="K108" s="315"/>
      <c r="L108" s="194">
        <v>10600000</v>
      </c>
      <c r="M108" s="40" t="e">
        <f>#REF!-L108</f>
        <v>#REF!</v>
      </c>
      <c r="N108" s="40"/>
      <c r="O108" s="40"/>
      <c r="P108" s="40"/>
    </row>
    <row r="109" spans="1:16" s="3" customFormat="1" ht="22.5" customHeight="1">
      <c r="A109" s="101"/>
      <c r="B109" s="88"/>
      <c r="C109" s="286" t="s">
        <v>7</v>
      </c>
      <c r="D109" s="206"/>
      <c r="E109" s="140">
        <f>E111+E131+E139+E143+E147</f>
        <v>11020</v>
      </c>
      <c r="F109" s="141"/>
      <c r="G109" s="133">
        <f>G137+G141+G145+G156+G126</f>
        <v>11020000</v>
      </c>
      <c r="H109" s="140">
        <f>H131+H139+H143+H147+H111</f>
        <v>10932.3</v>
      </c>
      <c r="I109" s="141"/>
      <c r="J109" s="133">
        <f>J137+J141+J145+J156+J126</f>
        <v>10932300</v>
      </c>
      <c r="K109" s="140">
        <f>K131+K139+K143+K147</f>
        <v>-87.700000000000045</v>
      </c>
      <c r="L109" s="40"/>
      <c r="M109" s="40"/>
      <c r="N109" s="40"/>
      <c r="O109" s="40"/>
      <c r="P109" s="40"/>
    </row>
    <row r="110" spans="1:16" s="3" customFormat="1" ht="24" customHeight="1">
      <c r="A110" s="88"/>
      <c r="B110" s="88"/>
      <c r="C110" s="320"/>
      <c r="D110" s="212"/>
      <c r="E110" s="140">
        <f>E116+E134+E141+E145+E154</f>
        <v>18612</v>
      </c>
      <c r="F110" s="134"/>
      <c r="G110" s="80">
        <f>G157+G127+G138+G146</f>
        <v>18612000</v>
      </c>
      <c r="H110" s="140">
        <f>H134+H141+H145+H154+H116</f>
        <v>19897.3</v>
      </c>
      <c r="I110" s="134"/>
      <c r="J110" s="80">
        <f>J157+J127+J138+J146</f>
        <v>19897300</v>
      </c>
      <c r="K110" s="140">
        <f>K134+K141+K145+K154+K116</f>
        <v>1285.3000000000002</v>
      </c>
      <c r="L110" s="40"/>
      <c r="M110" s="40"/>
      <c r="N110" s="40"/>
      <c r="O110" s="40"/>
      <c r="P110" s="40"/>
    </row>
    <row r="111" spans="1:16" s="3" customFormat="1" ht="16.5" customHeight="1">
      <c r="A111" s="88"/>
      <c r="B111" s="88"/>
      <c r="C111" s="223"/>
      <c r="D111" s="361" t="s">
        <v>158</v>
      </c>
      <c r="E111" s="314">
        <f>G126/1000</f>
        <v>2466</v>
      </c>
      <c r="F111" s="57" t="s">
        <v>159</v>
      </c>
      <c r="G111" s="76"/>
      <c r="H111" s="314">
        <f>J126/1000</f>
        <v>2466</v>
      </c>
      <c r="I111" s="57" t="s">
        <v>159</v>
      </c>
      <c r="J111" s="76"/>
      <c r="K111" s="314">
        <f>H111-E111</f>
        <v>0</v>
      </c>
      <c r="L111" s="40"/>
      <c r="M111" s="40"/>
      <c r="N111" s="40"/>
      <c r="O111" s="40"/>
      <c r="P111" s="40"/>
    </row>
    <row r="112" spans="1:16" s="3" customFormat="1" ht="16.5" customHeight="1">
      <c r="A112" s="88"/>
      <c r="B112" s="88"/>
      <c r="C112" s="223"/>
      <c r="D112" s="362"/>
      <c r="E112" s="316"/>
      <c r="F112" s="57" t="s">
        <v>160</v>
      </c>
      <c r="G112" s="76">
        <v>90000</v>
      </c>
      <c r="H112" s="316"/>
      <c r="I112" s="57" t="s">
        <v>160</v>
      </c>
      <c r="J112" s="76">
        <v>90000</v>
      </c>
      <c r="K112" s="316"/>
      <c r="L112" s="40"/>
      <c r="M112" s="40"/>
      <c r="N112" s="40"/>
      <c r="O112" s="40"/>
      <c r="P112" s="40"/>
    </row>
    <row r="113" spans="1:16" s="3" customFormat="1" ht="16.5" customHeight="1">
      <c r="A113" s="88"/>
      <c r="B113" s="88"/>
      <c r="C113" s="223"/>
      <c r="D113" s="362"/>
      <c r="E113" s="316"/>
      <c r="F113" s="57"/>
      <c r="G113" s="76"/>
      <c r="H113" s="316"/>
      <c r="I113" s="57"/>
      <c r="J113" s="76"/>
      <c r="K113" s="316"/>
      <c r="L113" s="40"/>
      <c r="M113" s="40"/>
      <c r="N113" s="40"/>
      <c r="O113" s="40"/>
      <c r="P113" s="40"/>
    </row>
    <row r="114" spans="1:16" s="3" customFormat="1" ht="15.4" customHeight="1">
      <c r="A114" s="88"/>
      <c r="B114" s="88"/>
      <c r="C114" s="223"/>
      <c r="D114" s="362"/>
      <c r="E114" s="316"/>
      <c r="F114" s="57" t="s">
        <v>161</v>
      </c>
      <c r="G114" s="75"/>
      <c r="H114" s="316"/>
      <c r="I114" s="57" t="s">
        <v>161</v>
      </c>
      <c r="J114" s="75"/>
      <c r="K114" s="316"/>
      <c r="L114" s="40"/>
      <c r="M114" s="40"/>
      <c r="N114" s="40"/>
      <c r="O114" s="40"/>
      <c r="P114" s="40"/>
    </row>
    <row r="115" spans="1:16" s="3" customFormat="1" ht="15.4" customHeight="1">
      <c r="A115" s="88"/>
      <c r="B115" s="88"/>
      <c r="C115" s="223"/>
      <c r="D115" s="362"/>
      <c r="E115" s="315"/>
      <c r="F115" s="57" t="s">
        <v>162</v>
      </c>
      <c r="G115" s="72">
        <v>8640000</v>
      </c>
      <c r="H115" s="315"/>
      <c r="I115" s="57" t="s">
        <v>162</v>
      </c>
      <c r="J115" s="72">
        <v>9240000</v>
      </c>
      <c r="K115" s="315"/>
      <c r="L115" s="40"/>
      <c r="M115" s="40"/>
      <c r="N115" s="40"/>
      <c r="O115" s="40"/>
      <c r="P115" s="40"/>
    </row>
    <row r="116" spans="1:16" s="3" customFormat="1" ht="15.4" customHeight="1">
      <c r="A116" s="88"/>
      <c r="B116" s="88"/>
      <c r="C116" s="223"/>
      <c r="D116" s="362"/>
      <c r="E116" s="314">
        <f>G127/1000</f>
        <v>9160</v>
      </c>
      <c r="F116" s="57" t="s">
        <v>163</v>
      </c>
      <c r="G116" s="76">
        <v>1260000</v>
      </c>
      <c r="H116" s="314">
        <f>J127/1000</f>
        <v>10537.5</v>
      </c>
      <c r="I116" s="57" t="s">
        <v>163</v>
      </c>
      <c r="J116" s="76">
        <v>1260000</v>
      </c>
      <c r="K116" s="314">
        <f>H116-E116</f>
        <v>1377.5</v>
      </c>
      <c r="L116" s="40"/>
      <c r="M116" s="7"/>
      <c r="N116" s="40"/>
      <c r="O116" s="40"/>
      <c r="P116" s="40"/>
    </row>
    <row r="117" spans="1:16" s="3" customFormat="1" ht="15.4" customHeight="1">
      <c r="A117" s="88"/>
      <c r="B117" s="88"/>
      <c r="C117" s="223"/>
      <c r="D117" s="362"/>
      <c r="E117" s="316"/>
      <c r="F117" s="57"/>
      <c r="G117" s="76"/>
      <c r="H117" s="316"/>
      <c r="I117" s="57"/>
      <c r="J117" s="72">
        <v>700000</v>
      </c>
      <c r="K117" s="316"/>
      <c r="L117" s="40"/>
      <c r="M117" s="7"/>
      <c r="N117" s="40"/>
      <c r="O117" s="40"/>
      <c r="P117" s="40"/>
    </row>
    <row r="118" spans="1:16" s="3" customFormat="1" ht="15.4" customHeight="1">
      <c r="A118" s="88"/>
      <c r="B118" s="88"/>
      <c r="C118" s="223"/>
      <c r="D118" s="362"/>
      <c r="E118" s="316"/>
      <c r="F118" s="57" t="s">
        <v>164</v>
      </c>
      <c r="G118" s="76">
        <v>720000</v>
      </c>
      <c r="H118" s="316"/>
      <c r="I118" s="57" t="s">
        <v>164</v>
      </c>
      <c r="J118" s="76">
        <v>720000</v>
      </c>
      <c r="K118" s="316"/>
      <c r="L118" s="40"/>
      <c r="M118" s="7"/>
      <c r="N118" s="40"/>
      <c r="O118" s="40"/>
      <c r="P118" s="40"/>
    </row>
    <row r="119" spans="1:16" s="3" customFormat="1" ht="15.4" customHeight="1">
      <c r="A119" s="88"/>
      <c r="B119" s="88"/>
      <c r="C119" s="223"/>
      <c r="D119" s="362"/>
      <c r="E119" s="316"/>
      <c r="F119" s="57"/>
      <c r="G119" s="76"/>
      <c r="H119" s="316"/>
      <c r="I119" s="57"/>
      <c r="J119" s="72">
        <v>50000</v>
      </c>
      <c r="K119" s="316"/>
      <c r="L119" s="40"/>
      <c r="M119" s="7"/>
      <c r="N119" s="40"/>
      <c r="O119" s="40"/>
      <c r="P119" s="40"/>
    </row>
    <row r="120" spans="1:16" s="3" customFormat="1" ht="15.4" customHeight="1">
      <c r="A120" s="88"/>
      <c r="B120" s="88"/>
      <c r="C120" s="223"/>
      <c r="D120" s="362"/>
      <c r="E120" s="316"/>
      <c r="F120" s="57" t="s">
        <v>165</v>
      </c>
      <c r="G120" s="76">
        <v>396000</v>
      </c>
      <c r="H120" s="316"/>
      <c r="I120" s="57" t="s">
        <v>165</v>
      </c>
      <c r="J120" s="76">
        <v>396000</v>
      </c>
      <c r="K120" s="316"/>
      <c r="L120" s="40"/>
      <c r="M120" s="7"/>
      <c r="N120" s="40"/>
      <c r="O120" s="40"/>
      <c r="P120" s="40"/>
    </row>
    <row r="121" spans="1:16" s="3" customFormat="1" ht="15.4" customHeight="1">
      <c r="A121" s="88"/>
      <c r="B121" s="88"/>
      <c r="C121" s="223"/>
      <c r="D121" s="362"/>
      <c r="E121" s="316"/>
      <c r="F121" s="57"/>
      <c r="G121" s="76"/>
      <c r="H121" s="316"/>
      <c r="I121" s="57"/>
      <c r="J121" s="72">
        <v>27500</v>
      </c>
      <c r="K121" s="316"/>
      <c r="L121" s="40"/>
      <c r="M121" s="7"/>
      <c r="N121" s="40"/>
      <c r="O121" s="40"/>
      <c r="P121" s="40"/>
    </row>
    <row r="122" spans="1:16" s="3" customFormat="1" ht="15.4" customHeight="1">
      <c r="A122" s="88"/>
      <c r="B122" s="88"/>
      <c r="C122" s="223"/>
      <c r="D122" s="362"/>
      <c r="E122" s="316"/>
      <c r="F122" s="57"/>
      <c r="G122" s="76"/>
      <c r="H122" s="316"/>
      <c r="I122" s="57"/>
      <c r="J122" s="72"/>
      <c r="K122" s="316"/>
      <c r="L122" s="40"/>
      <c r="M122" s="7"/>
      <c r="N122" s="40"/>
      <c r="O122" s="40"/>
      <c r="P122" s="40"/>
    </row>
    <row r="123" spans="1:16" s="3" customFormat="1" ht="15.4" customHeight="1">
      <c r="A123" s="88"/>
      <c r="B123" s="88"/>
      <c r="C123" s="223"/>
      <c r="D123" s="362"/>
      <c r="E123" s="316"/>
      <c r="F123" s="57" t="s">
        <v>166</v>
      </c>
      <c r="G123" s="75"/>
      <c r="H123" s="316"/>
      <c r="I123" s="57" t="s">
        <v>166</v>
      </c>
      <c r="J123" s="75"/>
      <c r="K123" s="316"/>
      <c r="L123" s="40"/>
      <c r="M123" s="7"/>
      <c r="N123" s="40"/>
      <c r="O123" s="40"/>
      <c r="P123" s="40"/>
    </row>
    <row r="124" spans="1:16" s="3" customFormat="1" ht="15.4" customHeight="1">
      <c r="A124" s="88"/>
      <c r="B124" s="88"/>
      <c r="C124" s="223"/>
      <c r="D124" s="362"/>
      <c r="E124" s="316"/>
      <c r="F124" s="57" t="s">
        <v>167</v>
      </c>
      <c r="G124" s="228">
        <v>400000</v>
      </c>
      <c r="H124" s="316"/>
      <c r="I124" s="57" t="s">
        <v>167</v>
      </c>
      <c r="J124" s="228">
        <v>400000</v>
      </c>
      <c r="K124" s="316"/>
      <c r="L124" s="40"/>
      <c r="M124" s="7"/>
      <c r="N124" s="40"/>
      <c r="O124" s="40"/>
      <c r="P124" s="40"/>
    </row>
    <row r="125" spans="1:16" s="3" customFormat="1" ht="15.4" customHeight="1">
      <c r="A125" s="88"/>
      <c r="B125" s="88"/>
      <c r="C125" s="223"/>
      <c r="D125" s="362"/>
      <c r="E125" s="316"/>
      <c r="F125" s="57" t="s">
        <v>168</v>
      </c>
      <c r="G125" s="228">
        <v>120000</v>
      </c>
      <c r="H125" s="316"/>
      <c r="I125" s="57" t="s">
        <v>168</v>
      </c>
      <c r="J125" s="228">
        <v>120000</v>
      </c>
      <c r="K125" s="316"/>
      <c r="L125" s="40"/>
      <c r="M125" s="7"/>
      <c r="N125" s="40"/>
      <c r="O125" s="40"/>
      <c r="P125" s="40"/>
    </row>
    <row r="126" spans="1:16" s="3" customFormat="1" ht="15.4" customHeight="1">
      <c r="A126" s="88"/>
      <c r="B126" s="88"/>
      <c r="C126" s="223"/>
      <c r="D126" s="362"/>
      <c r="E126" s="316"/>
      <c r="F126" s="128" t="s">
        <v>153</v>
      </c>
      <c r="G126" s="132">
        <f>G112+G116+G118+G120</f>
        <v>2466000</v>
      </c>
      <c r="H126" s="316"/>
      <c r="I126" s="128" t="s">
        <v>153</v>
      </c>
      <c r="J126" s="132">
        <f>J112+J116+J118+J120</f>
        <v>2466000</v>
      </c>
      <c r="K126" s="316"/>
      <c r="L126" s="40"/>
      <c r="M126" s="7"/>
      <c r="N126" s="40"/>
      <c r="O126" s="40"/>
      <c r="P126" s="40"/>
    </row>
    <row r="127" spans="1:16" s="3" customFormat="1" ht="15.4" customHeight="1">
      <c r="A127" s="89"/>
      <c r="B127" s="89"/>
      <c r="C127" s="224"/>
      <c r="D127" s="363"/>
      <c r="E127" s="315"/>
      <c r="F127" s="136"/>
      <c r="G127" s="58">
        <f>G115+G124+G125</f>
        <v>9160000</v>
      </c>
      <c r="H127" s="315"/>
      <c r="I127" s="136"/>
      <c r="J127" s="58">
        <f>J115+J124+J125+J117+J119+J121</f>
        <v>10537500</v>
      </c>
      <c r="K127" s="315"/>
      <c r="L127" s="40">
        <v>8408000</v>
      </c>
      <c r="M127" s="198" t="e">
        <f>#REF!-L127</f>
        <v>#REF!</v>
      </c>
      <c r="N127" s="40"/>
      <c r="O127" s="40"/>
      <c r="P127" s="40"/>
    </row>
    <row r="128" spans="1:16" ht="16.5" customHeight="1">
      <c r="A128" s="97" t="s">
        <v>68</v>
      </c>
      <c r="B128" s="97"/>
      <c r="C128" s="98" t="s">
        <v>25</v>
      </c>
      <c r="D128" s="98"/>
      <c r="E128" s="86"/>
      <c r="F128" s="69"/>
      <c r="G128" s="70"/>
      <c r="H128" s="86"/>
      <c r="I128" s="69"/>
      <c r="J128" s="70"/>
      <c r="K128" s="70" t="s">
        <v>0</v>
      </c>
    </row>
    <row r="129" spans="1:16" s="3" customFormat="1" ht="12">
      <c r="A129" s="306" t="s">
        <v>70</v>
      </c>
      <c r="B129" s="306" t="s">
        <v>54</v>
      </c>
      <c r="C129" s="306" t="s">
        <v>72</v>
      </c>
      <c r="D129" s="306" t="s">
        <v>1</v>
      </c>
      <c r="E129" s="83" t="s">
        <v>148</v>
      </c>
      <c r="F129" s="308" t="s">
        <v>157</v>
      </c>
      <c r="G129" s="309"/>
      <c r="H129" s="83" t="s">
        <v>150</v>
      </c>
      <c r="I129" s="308" t="s">
        <v>157</v>
      </c>
      <c r="J129" s="309"/>
      <c r="K129" s="312" t="s">
        <v>156</v>
      </c>
      <c r="L129" s="40"/>
      <c r="M129" s="40"/>
      <c r="N129" s="40"/>
      <c r="O129" s="40"/>
      <c r="P129" s="40"/>
    </row>
    <row r="130" spans="1:16" s="3" customFormat="1" ht="19.5" customHeight="1">
      <c r="A130" s="307"/>
      <c r="B130" s="307"/>
      <c r="C130" s="307"/>
      <c r="D130" s="307"/>
      <c r="E130" s="83" t="s">
        <v>149</v>
      </c>
      <c r="F130" s="310"/>
      <c r="G130" s="311"/>
      <c r="H130" s="83" t="s">
        <v>151</v>
      </c>
      <c r="I130" s="310"/>
      <c r="J130" s="311"/>
      <c r="K130" s="313"/>
      <c r="L130" s="40"/>
      <c r="M130" s="40"/>
      <c r="N130" s="40"/>
      <c r="O130" s="40"/>
      <c r="P130" s="40"/>
    </row>
    <row r="131" spans="1:16" s="3" customFormat="1" ht="24" customHeight="1">
      <c r="A131" s="88"/>
      <c r="B131" s="88"/>
      <c r="C131" s="353"/>
      <c r="D131" s="361" t="s">
        <v>127</v>
      </c>
      <c r="E131" s="314">
        <f>G137/1000</f>
        <v>5842</v>
      </c>
      <c r="F131" s="57" t="s">
        <v>128</v>
      </c>
      <c r="G131" s="76">
        <v>2376000</v>
      </c>
      <c r="H131" s="314">
        <f>J137/1000</f>
        <v>5842</v>
      </c>
      <c r="I131" s="57" t="s">
        <v>128</v>
      </c>
      <c r="J131" s="76">
        <v>2376000</v>
      </c>
      <c r="K131" s="314">
        <f>H131-E131</f>
        <v>0</v>
      </c>
      <c r="L131" s="40"/>
      <c r="M131" s="40"/>
      <c r="N131" s="40"/>
      <c r="O131" s="40"/>
      <c r="P131" s="40"/>
    </row>
    <row r="132" spans="1:16" s="3" customFormat="1" ht="15.4" customHeight="1">
      <c r="A132" s="88"/>
      <c r="B132" s="88"/>
      <c r="C132" s="345"/>
      <c r="D132" s="362"/>
      <c r="E132" s="316"/>
      <c r="F132" s="57" t="s">
        <v>129</v>
      </c>
      <c r="G132" s="75">
        <v>1500000</v>
      </c>
      <c r="H132" s="316"/>
      <c r="I132" s="57" t="s">
        <v>129</v>
      </c>
      <c r="J132" s="75">
        <v>1500000</v>
      </c>
      <c r="K132" s="316"/>
      <c r="L132" s="40"/>
      <c r="M132" s="40"/>
      <c r="N132" s="40"/>
      <c r="O132" s="40"/>
      <c r="P132" s="40"/>
    </row>
    <row r="133" spans="1:16" s="3" customFormat="1" ht="15.4" customHeight="1">
      <c r="A133" s="88"/>
      <c r="B133" s="88"/>
      <c r="C133" s="345"/>
      <c r="D133" s="362"/>
      <c r="E133" s="315"/>
      <c r="F133" s="57" t="s">
        <v>130</v>
      </c>
      <c r="G133" s="76">
        <v>72000</v>
      </c>
      <c r="H133" s="315"/>
      <c r="I133" s="57" t="s">
        <v>130</v>
      </c>
      <c r="J133" s="76">
        <v>72000</v>
      </c>
      <c r="K133" s="315"/>
      <c r="L133" s="40"/>
      <c r="M133" s="40"/>
      <c r="N133" s="40"/>
      <c r="O133" s="40"/>
      <c r="P133" s="40"/>
    </row>
    <row r="134" spans="1:16" s="3" customFormat="1" ht="15.4" customHeight="1">
      <c r="A134" s="88"/>
      <c r="B134" s="88"/>
      <c r="C134" s="345"/>
      <c r="D134" s="362"/>
      <c r="E134" s="314">
        <f>G138/1000</f>
        <v>2466</v>
      </c>
      <c r="F134" s="57" t="s">
        <v>131</v>
      </c>
      <c r="G134" s="76">
        <v>180000</v>
      </c>
      <c r="H134" s="314">
        <f>J138/1000</f>
        <v>2466</v>
      </c>
      <c r="I134" s="57" t="s">
        <v>131</v>
      </c>
      <c r="J134" s="76">
        <v>180000</v>
      </c>
      <c r="K134" s="314">
        <f>H134-E134</f>
        <v>0</v>
      </c>
      <c r="L134" s="40"/>
      <c r="M134" s="7"/>
      <c r="N134" s="40"/>
      <c r="O134" s="40"/>
      <c r="P134" s="40"/>
    </row>
    <row r="135" spans="1:16" s="3" customFormat="1" ht="15.4" customHeight="1">
      <c r="A135" s="88"/>
      <c r="B135" s="88"/>
      <c r="C135" s="345"/>
      <c r="D135" s="362"/>
      <c r="E135" s="316"/>
      <c r="F135" s="57" t="s">
        <v>132</v>
      </c>
      <c r="G135" s="75">
        <v>1714000</v>
      </c>
      <c r="H135" s="316"/>
      <c r="I135" s="57" t="s">
        <v>132</v>
      </c>
      <c r="J135" s="75">
        <v>1714000</v>
      </c>
      <c r="K135" s="316"/>
      <c r="L135" s="40"/>
      <c r="M135" s="7"/>
      <c r="N135" s="40"/>
      <c r="O135" s="40"/>
      <c r="P135" s="40"/>
    </row>
    <row r="136" spans="1:16" s="3" customFormat="1" ht="15.4" customHeight="1">
      <c r="A136" s="88"/>
      <c r="B136" s="88"/>
      <c r="C136" s="345"/>
      <c r="D136" s="362"/>
      <c r="E136" s="316"/>
      <c r="F136" s="57"/>
      <c r="G136" s="228">
        <v>2466000</v>
      </c>
      <c r="H136" s="316"/>
      <c r="I136" s="57"/>
      <c r="J136" s="228">
        <v>2466000</v>
      </c>
      <c r="K136" s="316"/>
      <c r="L136" s="40"/>
      <c r="M136" s="7"/>
      <c r="N136" s="40"/>
      <c r="O136" s="40"/>
      <c r="P136" s="40"/>
    </row>
    <row r="137" spans="1:16" s="3" customFormat="1" ht="15.4" customHeight="1">
      <c r="A137" s="88"/>
      <c r="B137" s="88"/>
      <c r="C137" s="345"/>
      <c r="D137" s="362"/>
      <c r="E137" s="316"/>
      <c r="F137" s="128" t="s">
        <v>169</v>
      </c>
      <c r="G137" s="132">
        <f>SUM(G131:G135)</f>
        <v>5842000</v>
      </c>
      <c r="H137" s="316"/>
      <c r="I137" s="128" t="s">
        <v>169</v>
      </c>
      <c r="J137" s="132">
        <f>SUM(J131:J135)</f>
        <v>5842000</v>
      </c>
      <c r="K137" s="316"/>
      <c r="L137" s="40"/>
      <c r="M137" s="7"/>
      <c r="N137" s="40"/>
      <c r="O137" s="40"/>
      <c r="P137" s="40"/>
    </row>
    <row r="138" spans="1:16" s="3" customFormat="1" ht="15.4" customHeight="1">
      <c r="A138" s="88"/>
      <c r="B138" s="88"/>
      <c r="C138" s="345"/>
      <c r="D138" s="363"/>
      <c r="E138" s="315"/>
      <c r="F138" s="128"/>
      <c r="G138" s="229">
        <f>SUM(G136)</f>
        <v>2466000</v>
      </c>
      <c r="H138" s="315"/>
      <c r="I138" s="128"/>
      <c r="J138" s="229">
        <f>SUM(J136)</f>
        <v>2466000</v>
      </c>
      <c r="K138" s="315"/>
      <c r="L138" s="40">
        <v>8408000</v>
      </c>
      <c r="M138" s="198" t="e">
        <f>#REF!-L138</f>
        <v>#REF!</v>
      </c>
      <c r="N138" s="40"/>
      <c r="O138" s="40"/>
      <c r="P138" s="40"/>
    </row>
    <row r="139" spans="1:16" s="3" customFormat="1" ht="15.4" customHeight="1">
      <c r="A139" s="88"/>
      <c r="B139" s="88"/>
      <c r="C139" s="345"/>
      <c r="D139" s="286" t="s">
        <v>133</v>
      </c>
      <c r="E139" s="317">
        <f>G141/1000</f>
        <v>900</v>
      </c>
      <c r="F139" s="66" t="s">
        <v>134</v>
      </c>
      <c r="G139" s="133">
        <v>900000</v>
      </c>
      <c r="H139" s="317">
        <f>J141/1000</f>
        <v>900</v>
      </c>
      <c r="I139" s="66" t="s">
        <v>134</v>
      </c>
      <c r="J139" s="133">
        <v>900000</v>
      </c>
      <c r="K139" s="317">
        <f>H139-E139</f>
        <v>0</v>
      </c>
      <c r="L139" s="40"/>
      <c r="M139" s="40"/>
      <c r="N139" s="40"/>
      <c r="O139" s="40"/>
      <c r="P139" s="40"/>
    </row>
    <row r="140" spans="1:16" s="3" customFormat="1" ht="15.4" customHeight="1">
      <c r="A140" s="88"/>
      <c r="B140" s="88"/>
      <c r="C140" s="345"/>
      <c r="D140" s="319"/>
      <c r="E140" s="318"/>
      <c r="F140" s="57"/>
      <c r="G140" s="73"/>
      <c r="H140" s="318"/>
      <c r="I140" s="57"/>
      <c r="J140" s="73"/>
      <c r="K140" s="318"/>
      <c r="L140" s="40"/>
      <c r="M140" s="40"/>
      <c r="N140" s="40"/>
      <c r="O140" s="40"/>
      <c r="P140" s="40"/>
    </row>
    <row r="141" spans="1:16" s="3" customFormat="1" ht="15.4" customHeight="1">
      <c r="A141" s="88"/>
      <c r="B141" s="88"/>
      <c r="C141" s="345"/>
      <c r="D141" s="319"/>
      <c r="E141" s="314">
        <v>0</v>
      </c>
      <c r="F141" s="128" t="s">
        <v>154</v>
      </c>
      <c r="G141" s="62">
        <f>SUM(G139:G140)</f>
        <v>900000</v>
      </c>
      <c r="H141" s="314">
        <f>J142/1000</f>
        <v>0</v>
      </c>
      <c r="I141" s="128" t="s">
        <v>153</v>
      </c>
      <c r="J141" s="62">
        <f>SUM(J139:J140)</f>
        <v>900000</v>
      </c>
      <c r="K141" s="314">
        <f>H141-E141</f>
        <v>0</v>
      </c>
      <c r="L141" s="40">
        <v>1000000</v>
      </c>
      <c r="M141" s="40" t="e">
        <f>#REF!-L141</f>
        <v>#REF!</v>
      </c>
      <c r="N141" s="40"/>
      <c r="O141" s="40"/>
      <c r="P141" s="40"/>
    </row>
    <row r="142" spans="1:16" s="3" customFormat="1" ht="15.4" customHeight="1">
      <c r="A142" s="88"/>
      <c r="B142" s="88"/>
      <c r="C142" s="345"/>
      <c r="D142" s="320"/>
      <c r="E142" s="315"/>
      <c r="F142" s="134"/>
      <c r="G142" s="74"/>
      <c r="H142" s="315"/>
      <c r="I142" s="134"/>
      <c r="J142" s="74"/>
      <c r="K142" s="315"/>
      <c r="L142" s="194">
        <v>30000</v>
      </c>
      <c r="M142" s="40" t="e">
        <f>#REF!-L142</f>
        <v>#REF!</v>
      </c>
      <c r="N142" s="40"/>
      <c r="O142" s="40"/>
      <c r="P142" s="40"/>
    </row>
    <row r="143" spans="1:16" s="3" customFormat="1" ht="16.5" customHeight="1">
      <c r="A143" s="88"/>
      <c r="B143" s="88"/>
      <c r="C143" s="345"/>
      <c r="D143" s="286" t="s">
        <v>135</v>
      </c>
      <c r="E143" s="314">
        <f>G145/1000</f>
        <v>1152</v>
      </c>
      <c r="F143" s="66" t="s">
        <v>136</v>
      </c>
      <c r="G143" s="133">
        <v>1152000</v>
      </c>
      <c r="H143" s="314">
        <f>J145/1000</f>
        <v>1152</v>
      </c>
      <c r="I143" s="66" t="s">
        <v>134</v>
      </c>
      <c r="J143" s="133">
        <v>1152000</v>
      </c>
      <c r="K143" s="314">
        <f>H143-E143</f>
        <v>0</v>
      </c>
      <c r="L143" s="40"/>
      <c r="M143" s="40"/>
      <c r="N143" s="40"/>
      <c r="O143" s="40"/>
      <c r="P143" s="40"/>
    </row>
    <row r="144" spans="1:16" s="3" customFormat="1" ht="16.5" customHeight="1">
      <c r="A144" s="88"/>
      <c r="B144" s="88"/>
      <c r="C144" s="345"/>
      <c r="D144" s="319"/>
      <c r="E144" s="315"/>
      <c r="F144" s="57"/>
      <c r="G144" s="85">
        <v>1848000</v>
      </c>
      <c r="H144" s="315"/>
      <c r="I144" s="57"/>
      <c r="J144" s="85">
        <v>1548000</v>
      </c>
      <c r="K144" s="315"/>
      <c r="L144" s="40"/>
      <c r="M144" s="40"/>
      <c r="N144" s="40"/>
      <c r="O144" s="40"/>
      <c r="P144" s="40"/>
    </row>
    <row r="145" spans="1:16" s="3" customFormat="1" ht="16.5" customHeight="1">
      <c r="A145" s="88"/>
      <c r="B145" s="88"/>
      <c r="C145" s="345"/>
      <c r="D145" s="319"/>
      <c r="E145" s="314">
        <f>G146/1000</f>
        <v>1848</v>
      </c>
      <c r="F145" s="128" t="s">
        <v>169</v>
      </c>
      <c r="G145" s="135">
        <f>G143</f>
        <v>1152000</v>
      </c>
      <c r="H145" s="314">
        <f>J146/1000</f>
        <v>1548</v>
      </c>
      <c r="I145" s="128" t="s">
        <v>169</v>
      </c>
      <c r="J145" s="135">
        <f>J143</f>
        <v>1152000</v>
      </c>
      <c r="K145" s="314">
        <f>H145-E145</f>
        <v>-300</v>
      </c>
      <c r="L145" s="40"/>
      <c r="M145" s="40"/>
      <c r="N145" s="40"/>
      <c r="O145" s="40"/>
      <c r="P145" s="40"/>
    </row>
    <row r="146" spans="1:16" s="3" customFormat="1" ht="16.5" customHeight="1">
      <c r="A146" s="88"/>
      <c r="B146" s="88"/>
      <c r="C146" s="345"/>
      <c r="D146" s="319"/>
      <c r="E146" s="315"/>
      <c r="F146" s="136"/>
      <c r="G146" s="53">
        <f>G144</f>
        <v>1848000</v>
      </c>
      <c r="H146" s="315"/>
      <c r="I146" s="136"/>
      <c r="J146" s="53">
        <f>J144</f>
        <v>1548000</v>
      </c>
      <c r="K146" s="315"/>
      <c r="L146" s="40">
        <v>3000000</v>
      </c>
      <c r="M146" s="40" t="e">
        <f>#REF!-L146</f>
        <v>#REF!</v>
      </c>
      <c r="N146" s="40"/>
      <c r="O146" s="40"/>
      <c r="P146" s="40"/>
    </row>
    <row r="147" spans="1:16" s="3" customFormat="1" ht="16.5" customHeight="1">
      <c r="A147" s="88"/>
      <c r="B147" s="88"/>
      <c r="C147" s="345"/>
      <c r="D147" s="286" t="s">
        <v>137</v>
      </c>
      <c r="E147" s="314">
        <f>G156/1000</f>
        <v>660</v>
      </c>
      <c r="F147" s="57" t="s">
        <v>138</v>
      </c>
      <c r="G147" s="85">
        <v>330000</v>
      </c>
      <c r="H147" s="323">
        <f>J156/1000</f>
        <v>572.29999999999995</v>
      </c>
      <c r="I147" s="57" t="s">
        <v>138</v>
      </c>
      <c r="J147" s="135">
        <v>200000</v>
      </c>
      <c r="K147" s="316">
        <f>H147-E147</f>
        <v>-87.700000000000045</v>
      </c>
      <c r="L147" s="40"/>
      <c r="M147" s="40"/>
      <c r="N147" s="40"/>
      <c r="O147" s="40"/>
      <c r="P147" s="40"/>
    </row>
    <row r="148" spans="1:16" s="3" customFormat="1" ht="16.5" customHeight="1">
      <c r="A148" s="88"/>
      <c r="B148" s="88"/>
      <c r="C148" s="345"/>
      <c r="D148" s="319"/>
      <c r="E148" s="316"/>
      <c r="F148" s="57"/>
      <c r="G148" s="85"/>
      <c r="H148" s="316"/>
      <c r="I148" s="57"/>
      <c r="J148" s="85">
        <v>143800</v>
      </c>
      <c r="K148" s="316"/>
      <c r="L148" s="40"/>
      <c r="M148" s="40"/>
      <c r="N148" s="40"/>
      <c r="O148" s="40"/>
      <c r="P148" s="40"/>
    </row>
    <row r="149" spans="1:16" s="3" customFormat="1" ht="16.5" customHeight="1">
      <c r="A149" s="88"/>
      <c r="B149" s="88"/>
      <c r="C149" s="345"/>
      <c r="D149" s="319"/>
      <c r="E149" s="316"/>
      <c r="F149" s="57" t="s">
        <v>51</v>
      </c>
      <c r="G149" s="85">
        <v>650000</v>
      </c>
      <c r="H149" s="316"/>
      <c r="I149" s="57" t="s">
        <v>51</v>
      </c>
      <c r="J149" s="85">
        <v>700000</v>
      </c>
      <c r="K149" s="316"/>
      <c r="L149" s="40"/>
      <c r="M149" s="40"/>
      <c r="N149" s="40"/>
      <c r="O149" s="40"/>
      <c r="P149" s="40"/>
    </row>
    <row r="150" spans="1:16" s="3" customFormat="1" ht="16.5" customHeight="1">
      <c r="A150" s="88"/>
      <c r="B150" s="88"/>
      <c r="C150" s="345"/>
      <c r="D150" s="319"/>
      <c r="E150" s="316"/>
      <c r="F150" s="47" t="s">
        <v>140</v>
      </c>
      <c r="G150" s="85">
        <v>200000</v>
      </c>
      <c r="H150" s="316"/>
      <c r="I150" s="47" t="s">
        <v>170</v>
      </c>
      <c r="J150" s="135">
        <v>244500</v>
      </c>
      <c r="K150" s="316"/>
      <c r="L150" s="40"/>
      <c r="M150" s="40"/>
      <c r="N150" s="40"/>
      <c r="O150" s="40"/>
      <c r="P150" s="40"/>
    </row>
    <row r="151" spans="1:16" s="3" customFormat="1" ht="16.5" customHeight="1">
      <c r="A151" s="88"/>
      <c r="B151" s="88"/>
      <c r="C151" s="345"/>
      <c r="D151" s="319"/>
      <c r="E151" s="316"/>
      <c r="F151" s="47" t="s">
        <v>170</v>
      </c>
      <c r="G151" s="135">
        <v>480000</v>
      </c>
      <c r="H151" s="316"/>
      <c r="I151" s="74"/>
      <c r="J151" s="199">
        <v>224000</v>
      </c>
      <c r="K151" s="316"/>
      <c r="L151" s="40"/>
      <c r="M151" s="40"/>
      <c r="N151" s="40"/>
      <c r="O151" s="40"/>
      <c r="P151" s="40"/>
    </row>
    <row r="152" spans="1:16" s="3" customFormat="1" ht="16.5" customHeight="1">
      <c r="A152" s="88"/>
      <c r="B152" s="88"/>
      <c r="C152" s="345"/>
      <c r="D152" s="319"/>
      <c r="E152" s="316"/>
      <c r="F152" s="138" t="s">
        <v>139</v>
      </c>
      <c r="G152" s="137">
        <v>180000</v>
      </c>
      <c r="H152" s="316"/>
      <c r="I152" s="138" t="s">
        <v>139</v>
      </c>
      <c r="J152" s="137">
        <v>127800</v>
      </c>
      <c r="K152" s="316"/>
      <c r="L152" s="40"/>
      <c r="M152" s="40"/>
      <c r="N152" s="40"/>
      <c r="O152" s="40"/>
      <c r="P152" s="40"/>
    </row>
    <row r="153" spans="1:16" s="3" customFormat="1" ht="16.5" customHeight="1">
      <c r="A153" s="88"/>
      <c r="B153" s="88"/>
      <c r="C153" s="345"/>
      <c r="D153" s="319"/>
      <c r="E153" s="315"/>
      <c r="F153" s="138" t="s">
        <v>171</v>
      </c>
      <c r="G153" s="85">
        <v>3958000</v>
      </c>
      <c r="H153" s="315"/>
      <c r="I153" s="138" t="s">
        <v>171</v>
      </c>
      <c r="J153" s="85">
        <v>4278000</v>
      </c>
      <c r="K153" s="315"/>
      <c r="L153" s="40"/>
      <c r="M153" s="40"/>
      <c r="N153" s="40"/>
      <c r="O153" s="40"/>
      <c r="P153" s="40"/>
    </row>
    <row r="154" spans="1:16" s="3" customFormat="1" ht="16.5" customHeight="1">
      <c r="A154" s="88"/>
      <c r="B154" s="88"/>
      <c r="C154" s="345"/>
      <c r="D154" s="319"/>
      <c r="E154" s="314">
        <f>G157/1000</f>
        <v>5138</v>
      </c>
      <c r="F154" s="138"/>
      <c r="G154" s="85"/>
      <c r="H154" s="314">
        <f>J157/1000</f>
        <v>5345.8</v>
      </c>
      <c r="I154" s="138"/>
      <c r="J154" s="85"/>
      <c r="K154" s="314">
        <f>H154-E154</f>
        <v>207.80000000000018</v>
      </c>
      <c r="L154" s="40"/>
      <c r="M154" s="40"/>
      <c r="N154" s="40"/>
      <c r="O154" s="40"/>
      <c r="P154" s="40"/>
    </row>
    <row r="155" spans="1:16" s="3" customFormat="1" ht="16.5" customHeight="1">
      <c r="A155" s="88"/>
      <c r="B155" s="88"/>
      <c r="C155" s="345"/>
      <c r="D155" s="319"/>
      <c r="E155" s="316"/>
      <c r="F155" s="138"/>
      <c r="G155" s="85"/>
      <c r="H155" s="316"/>
      <c r="I155" s="138"/>
      <c r="J155" s="85"/>
      <c r="K155" s="316"/>
      <c r="L155" s="40"/>
      <c r="M155" s="40"/>
      <c r="N155" s="40"/>
      <c r="O155" s="40"/>
      <c r="P155" s="40"/>
    </row>
    <row r="156" spans="1:16" s="3" customFormat="1" ht="16.5" customHeight="1">
      <c r="A156" s="88"/>
      <c r="B156" s="88"/>
      <c r="C156" s="345"/>
      <c r="D156" s="319"/>
      <c r="E156" s="316"/>
      <c r="F156" s="128" t="s">
        <v>154</v>
      </c>
      <c r="G156" s="139">
        <f>G151+G152</f>
        <v>660000</v>
      </c>
      <c r="H156" s="316"/>
      <c r="I156" s="128" t="s">
        <v>153</v>
      </c>
      <c r="J156" s="139">
        <f>J150+J152+J147</f>
        <v>572300</v>
      </c>
      <c r="K156" s="316"/>
      <c r="L156" s="40">
        <v>1480000</v>
      </c>
      <c r="M156" s="74" t="e">
        <f>#REF!-L156</f>
        <v>#REF!</v>
      </c>
      <c r="N156" s="40"/>
      <c r="O156" s="40"/>
      <c r="P156" s="40"/>
    </row>
    <row r="157" spans="1:16" s="3" customFormat="1" ht="16.5" customHeight="1">
      <c r="A157" s="89"/>
      <c r="B157" s="89"/>
      <c r="C157" s="349"/>
      <c r="D157" s="320"/>
      <c r="E157" s="315"/>
      <c r="F157" s="67"/>
      <c r="G157" s="53">
        <f>G147+G149+G153+G150</f>
        <v>5138000</v>
      </c>
      <c r="H157" s="315"/>
      <c r="I157" s="67"/>
      <c r="J157" s="53">
        <f>J148+J149+J153+J151</f>
        <v>5345800</v>
      </c>
      <c r="K157" s="315"/>
      <c r="L157" s="194">
        <v>128000</v>
      </c>
      <c r="M157" s="40" t="e">
        <f>#REF!-L157</f>
        <v>#REF!</v>
      </c>
      <c r="N157" s="40"/>
      <c r="O157" s="40"/>
      <c r="P157" s="40"/>
    </row>
    <row r="158" spans="1:16" ht="16.5" customHeight="1">
      <c r="A158" s="97" t="s">
        <v>68</v>
      </c>
      <c r="B158" s="97"/>
      <c r="C158" s="98" t="s">
        <v>69</v>
      </c>
      <c r="D158" s="98"/>
      <c r="E158" s="86"/>
      <c r="F158" s="69"/>
      <c r="G158" s="70"/>
      <c r="H158" s="86"/>
      <c r="I158" s="69"/>
      <c r="J158" s="70"/>
      <c r="K158" s="70" t="s">
        <v>0</v>
      </c>
    </row>
    <row r="159" spans="1:16" s="3" customFormat="1" ht="21.95" customHeight="1">
      <c r="A159" s="306" t="s">
        <v>70</v>
      </c>
      <c r="B159" s="306" t="s">
        <v>71</v>
      </c>
      <c r="C159" s="306" t="s">
        <v>72</v>
      </c>
      <c r="D159" s="306" t="s">
        <v>1</v>
      </c>
      <c r="E159" s="83" t="s">
        <v>148</v>
      </c>
      <c r="F159" s="308" t="s">
        <v>157</v>
      </c>
      <c r="G159" s="309"/>
      <c r="H159" s="83" t="s">
        <v>150</v>
      </c>
      <c r="I159" s="308" t="s">
        <v>157</v>
      </c>
      <c r="J159" s="309"/>
      <c r="K159" s="312" t="s">
        <v>156</v>
      </c>
      <c r="L159" s="40"/>
      <c r="M159" s="40"/>
      <c r="N159" s="40"/>
      <c r="O159" s="40"/>
      <c r="P159" s="40"/>
    </row>
    <row r="160" spans="1:16" s="3" customFormat="1" ht="21.95" customHeight="1">
      <c r="A160" s="307"/>
      <c r="B160" s="307"/>
      <c r="C160" s="307"/>
      <c r="D160" s="307"/>
      <c r="E160" s="83" t="s">
        <v>149</v>
      </c>
      <c r="F160" s="310"/>
      <c r="G160" s="311"/>
      <c r="H160" s="83" t="s">
        <v>151</v>
      </c>
      <c r="I160" s="310"/>
      <c r="J160" s="311"/>
      <c r="K160" s="313"/>
      <c r="L160" s="40"/>
      <c r="M160" s="40"/>
      <c r="N160" s="40"/>
      <c r="O160" s="40"/>
      <c r="P160" s="40"/>
    </row>
    <row r="161" spans="1:16" s="3" customFormat="1" ht="21.95" customHeight="1">
      <c r="A161" s="88"/>
      <c r="B161" s="88"/>
      <c r="C161" s="364" t="s">
        <v>141</v>
      </c>
      <c r="D161" s="130"/>
      <c r="E161" s="140">
        <f>E163</f>
        <v>29040</v>
      </c>
      <c r="F161" s="81"/>
      <c r="G161" s="133">
        <f>G168</f>
        <v>29040000</v>
      </c>
      <c r="H161" s="140">
        <f>H163</f>
        <v>29127.7</v>
      </c>
      <c r="I161" s="81"/>
      <c r="J161" s="133">
        <f>J168</f>
        <v>29127700</v>
      </c>
      <c r="K161" s="140">
        <f>K163</f>
        <v>87.700000000000728</v>
      </c>
      <c r="L161" s="40"/>
      <c r="M161" s="40"/>
      <c r="N161" s="40"/>
      <c r="O161" s="40"/>
      <c r="P161" s="40"/>
    </row>
    <row r="162" spans="1:16" s="3" customFormat="1" ht="21.95" customHeight="1">
      <c r="A162" s="88"/>
      <c r="B162" s="88"/>
      <c r="C162" s="365"/>
      <c r="D162" s="92"/>
      <c r="E162" s="140">
        <f>E167</f>
        <v>430</v>
      </c>
      <c r="F162" s="67"/>
      <c r="G162" s="80">
        <f>G169</f>
        <v>430000</v>
      </c>
      <c r="H162" s="140">
        <f>H167</f>
        <v>4879.1000000000004</v>
      </c>
      <c r="I162" s="67"/>
      <c r="J162" s="80">
        <f>J169</f>
        <v>4879100</v>
      </c>
      <c r="K162" s="140">
        <f>K167</f>
        <v>4449.1000000000004</v>
      </c>
      <c r="L162" s="40"/>
      <c r="M162" s="40"/>
      <c r="N162" s="40"/>
      <c r="O162" s="40"/>
      <c r="P162" s="40"/>
    </row>
    <row r="163" spans="1:16" s="3" customFormat="1" ht="21.95" customHeight="1">
      <c r="A163" s="88"/>
      <c r="B163" s="88"/>
      <c r="C163" s="306"/>
      <c r="D163" s="286" t="s">
        <v>142</v>
      </c>
      <c r="E163" s="314">
        <f>G168/1000</f>
        <v>29040</v>
      </c>
      <c r="F163" s="47" t="s">
        <v>155</v>
      </c>
      <c r="G163" s="142">
        <v>29040000</v>
      </c>
      <c r="H163" s="314">
        <f>J168/1000</f>
        <v>29127.7</v>
      </c>
      <c r="I163" s="47" t="s">
        <v>155</v>
      </c>
      <c r="J163" s="142">
        <v>29127700</v>
      </c>
      <c r="K163" s="314">
        <f>H163-E163</f>
        <v>87.700000000000728</v>
      </c>
      <c r="L163" s="40"/>
      <c r="M163" s="40"/>
      <c r="N163" s="40"/>
      <c r="O163" s="40"/>
      <c r="P163" s="40"/>
    </row>
    <row r="164" spans="1:16" s="3" customFormat="1" ht="21.95" customHeight="1">
      <c r="A164" s="88"/>
      <c r="B164" s="88"/>
      <c r="C164" s="366"/>
      <c r="D164" s="319"/>
      <c r="E164" s="316"/>
      <c r="F164" s="47"/>
      <c r="G164" s="142"/>
      <c r="H164" s="316"/>
      <c r="I164" s="47"/>
      <c r="J164" s="85">
        <v>4449800</v>
      </c>
      <c r="K164" s="316"/>
      <c r="L164" s="40"/>
      <c r="M164" s="40"/>
      <c r="N164" s="40"/>
      <c r="O164" s="40"/>
      <c r="P164" s="40"/>
    </row>
    <row r="165" spans="1:16" s="3" customFormat="1" ht="21.95" customHeight="1">
      <c r="A165" s="88"/>
      <c r="B165" s="88"/>
      <c r="C165" s="366"/>
      <c r="D165" s="319"/>
      <c r="E165" s="316"/>
      <c r="F165" s="47" t="s">
        <v>8</v>
      </c>
      <c r="G165" s="85">
        <v>400000</v>
      </c>
      <c r="H165" s="316"/>
      <c r="I165" s="47" t="s">
        <v>8</v>
      </c>
      <c r="J165" s="85">
        <v>399300</v>
      </c>
      <c r="K165" s="316"/>
      <c r="L165" s="40"/>
      <c r="M165" s="40"/>
      <c r="N165" s="40"/>
      <c r="O165" s="40"/>
      <c r="P165" s="40"/>
    </row>
    <row r="166" spans="1:16" s="3" customFormat="1" ht="21.95" customHeight="1">
      <c r="A166" s="88"/>
      <c r="B166" s="88"/>
      <c r="C166" s="366"/>
      <c r="D166" s="319"/>
      <c r="E166" s="315"/>
      <c r="F166" s="47" t="s">
        <v>13</v>
      </c>
      <c r="G166" s="85">
        <v>30000</v>
      </c>
      <c r="H166" s="315"/>
      <c r="I166" s="47" t="s">
        <v>13</v>
      </c>
      <c r="J166" s="85">
        <v>30000</v>
      </c>
      <c r="K166" s="315"/>
      <c r="L166" s="40"/>
      <c r="M166" s="40"/>
      <c r="N166" s="40"/>
      <c r="O166" s="40"/>
      <c r="P166" s="40"/>
    </row>
    <row r="167" spans="1:16" s="3" customFormat="1" ht="21.95" customHeight="1">
      <c r="A167" s="88"/>
      <c r="B167" s="88"/>
      <c r="C167" s="366"/>
      <c r="D167" s="319"/>
      <c r="E167" s="314">
        <f>G169/1000</f>
        <v>430</v>
      </c>
      <c r="F167" s="74"/>
      <c r="G167" s="74"/>
      <c r="H167" s="314">
        <f>J169/1000</f>
        <v>4879.1000000000004</v>
      </c>
      <c r="I167" s="74"/>
      <c r="J167" s="74"/>
      <c r="K167" s="314">
        <f>H167-E167</f>
        <v>4449.1000000000004</v>
      </c>
      <c r="L167" s="40"/>
      <c r="M167" s="40"/>
      <c r="N167" s="40"/>
      <c r="O167" s="40"/>
      <c r="P167" s="40"/>
    </row>
    <row r="168" spans="1:16" s="3" customFormat="1" ht="21.95" customHeight="1">
      <c r="A168" s="88"/>
      <c r="B168" s="88"/>
      <c r="C168" s="366"/>
      <c r="D168" s="213"/>
      <c r="E168" s="316"/>
      <c r="F168" s="47"/>
      <c r="G168" s="135">
        <f>SUM(G163:G163)</f>
        <v>29040000</v>
      </c>
      <c r="H168" s="316"/>
      <c r="I168" s="47"/>
      <c r="J168" s="135">
        <f>SUM(J163:J163)</f>
        <v>29127700</v>
      </c>
      <c r="K168" s="316"/>
      <c r="L168" s="40">
        <v>27987400</v>
      </c>
      <c r="M168" s="40" t="e">
        <f>#REF!-L168</f>
        <v>#REF!</v>
      </c>
      <c r="N168" s="40"/>
      <c r="O168" s="40"/>
      <c r="P168" s="40"/>
    </row>
    <row r="169" spans="1:16" s="3" customFormat="1" ht="21.95" customHeight="1">
      <c r="A169" s="89"/>
      <c r="B169" s="89"/>
      <c r="C169" s="366"/>
      <c r="D169" s="143"/>
      <c r="E169" s="315"/>
      <c r="F169" s="48"/>
      <c r="G169" s="53">
        <f>SUM(G165:G166)</f>
        <v>430000</v>
      </c>
      <c r="H169" s="315"/>
      <c r="I169" s="48"/>
      <c r="J169" s="53">
        <f>SUM(J164:J166)</f>
        <v>4879100</v>
      </c>
      <c r="K169" s="315"/>
      <c r="L169" s="194">
        <v>422800</v>
      </c>
      <c r="M169" s="194" t="e">
        <f>#REF!-L169</f>
        <v>#REF!</v>
      </c>
      <c r="N169" s="40"/>
      <c r="O169" s="40"/>
      <c r="P169" s="40"/>
    </row>
    <row r="170" spans="1:16" ht="21.95" customHeight="1">
      <c r="A170" s="286" t="s">
        <v>10</v>
      </c>
      <c r="B170" s="367"/>
      <c r="C170" s="368"/>
      <c r="D170" s="368"/>
      <c r="E170" s="321">
        <f>E172</f>
        <v>35944.642999999996</v>
      </c>
      <c r="F170" s="324"/>
      <c r="G170" s="144"/>
      <c r="H170" s="321">
        <f>H172</f>
        <v>20000</v>
      </c>
      <c r="I170" s="324"/>
      <c r="J170" s="144"/>
      <c r="K170" s="321">
        <f>K172</f>
        <v>-15944.643</v>
      </c>
    </row>
    <row r="171" spans="1:16" ht="21.95" customHeight="1">
      <c r="A171" s="320"/>
      <c r="B171" s="367"/>
      <c r="C171" s="368"/>
      <c r="D171" s="368"/>
      <c r="E171" s="322"/>
      <c r="F171" s="325"/>
      <c r="G171" s="145">
        <f>G174+G176</f>
        <v>35944643</v>
      </c>
      <c r="H171" s="322"/>
      <c r="I171" s="325"/>
      <c r="J171" s="145">
        <f>J174+J176+J177</f>
        <v>20000000</v>
      </c>
      <c r="K171" s="322"/>
    </row>
    <row r="172" spans="1:16" ht="21.95" customHeight="1">
      <c r="A172" s="367"/>
      <c r="B172" s="367" t="s">
        <v>143</v>
      </c>
      <c r="C172" s="368"/>
      <c r="D172" s="368"/>
      <c r="E172" s="321">
        <f>E174+E176</f>
        <v>35944.642999999996</v>
      </c>
      <c r="F172" s="324"/>
      <c r="G172" s="326"/>
      <c r="H172" s="321">
        <f>H174+H176</f>
        <v>20000</v>
      </c>
      <c r="I172" s="324"/>
      <c r="J172" s="326"/>
      <c r="K172" s="321">
        <f>K174+K176</f>
        <v>-15944.643</v>
      </c>
    </row>
    <row r="173" spans="1:16" ht="21.95" customHeight="1">
      <c r="A173" s="367"/>
      <c r="B173" s="367"/>
      <c r="C173" s="368"/>
      <c r="D173" s="368"/>
      <c r="E173" s="322"/>
      <c r="F173" s="325"/>
      <c r="G173" s="327"/>
      <c r="H173" s="322"/>
      <c r="I173" s="325"/>
      <c r="J173" s="327"/>
      <c r="K173" s="322"/>
    </row>
    <row r="174" spans="1:16" ht="21.95" customHeight="1">
      <c r="A174" s="367"/>
      <c r="B174" s="367"/>
      <c r="C174" s="368" t="s">
        <v>144</v>
      </c>
      <c r="D174" s="368" t="s">
        <v>144</v>
      </c>
      <c r="E174" s="321">
        <f>G174/1000</f>
        <v>20000</v>
      </c>
      <c r="F174" s="324" t="s">
        <v>145</v>
      </c>
      <c r="G174" s="326">
        <v>20000000</v>
      </c>
      <c r="H174" s="321">
        <f>J174/1000</f>
        <v>19600</v>
      </c>
      <c r="I174" s="324" t="s">
        <v>145</v>
      </c>
      <c r="J174" s="326">
        <v>19600000</v>
      </c>
      <c r="K174" s="321">
        <f>H174-E174</f>
        <v>-400</v>
      </c>
    </row>
    <row r="175" spans="1:16" ht="21.95" customHeight="1">
      <c r="A175" s="367"/>
      <c r="B175" s="367"/>
      <c r="C175" s="368"/>
      <c r="D175" s="368"/>
      <c r="E175" s="322"/>
      <c r="F175" s="325"/>
      <c r="G175" s="327"/>
      <c r="H175" s="322"/>
      <c r="I175" s="325"/>
      <c r="J175" s="327"/>
      <c r="K175" s="322"/>
    </row>
    <row r="176" spans="1:16" ht="21.95" customHeight="1">
      <c r="A176" s="367"/>
      <c r="B176" s="367"/>
      <c r="C176" s="368" t="s">
        <v>146</v>
      </c>
      <c r="D176" s="368" t="s">
        <v>147</v>
      </c>
      <c r="E176" s="321">
        <f>G176/1000</f>
        <v>15944.643</v>
      </c>
      <c r="F176" s="324" t="s">
        <v>172</v>
      </c>
      <c r="G176" s="326">
        <v>15944643</v>
      </c>
      <c r="H176" s="321">
        <f>(J176+J177)/1000</f>
        <v>400</v>
      </c>
      <c r="I176" s="221" t="s">
        <v>172</v>
      </c>
      <c r="J176" s="144">
        <v>290330</v>
      </c>
      <c r="K176" s="321">
        <f>H176-E176</f>
        <v>-15544.643</v>
      </c>
    </row>
    <row r="177" spans="1:13" ht="21.95" customHeight="1">
      <c r="A177" s="367"/>
      <c r="B177" s="367"/>
      <c r="C177" s="368"/>
      <c r="D177" s="368"/>
      <c r="E177" s="322"/>
      <c r="F177" s="325"/>
      <c r="G177" s="327"/>
      <c r="H177" s="322"/>
      <c r="I177" s="222" t="s">
        <v>174</v>
      </c>
      <c r="J177" s="145">
        <v>109670</v>
      </c>
      <c r="K177" s="322"/>
      <c r="L177" s="194">
        <v>60659</v>
      </c>
      <c r="M177" s="201" t="e">
        <f>#REF!-L177</f>
        <v>#REF!</v>
      </c>
    </row>
    <row r="178" spans="1:13">
      <c r="A178" s="46"/>
      <c r="B178" s="46"/>
    </row>
    <row r="179" spans="1:13">
      <c r="A179" s="46"/>
      <c r="B179" s="46"/>
    </row>
    <row r="180" spans="1:13">
      <c r="A180" s="46"/>
      <c r="B180" s="46"/>
    </row>
    <row r="181" spans="1:13">
      <c r="A181" s="46"/>
      <c r="B181" s="46"/>
    </row>
    <row r="182" spans="1:13">
      <c r="A182" s="46"/>
      <c r="B182" s="46"/>
    </row>
    <row r="183" spans="1:13">
      <c r="A183" s="46"/>
      <c r="B183" s="46"/>
    </row>
    <row r="184" spans="1:13">
      <c r="A184" s="46"/>
      <c r="B184" s="46"/>
    </row>
    <row r="185" spans="1:13">
      <c r="A185" s="46"/>
      <c r="B185" s="46"/>
    </row>
    <row r="186" spans="1:13">
      <c r="A186" s="46"/>
      <c r="B186" s="46"/>
    </row>
    <row r="187" spans="1:13">
      <c r="A187" s="46"/>
      <c r="B187" s="46"/>
    </row>
    <row r="188" spans="1:13">
      <c r="A188" s="46"/>
      <c r="B188" s="46"/>
    </row>
    <row r="189" spans="1:13">
      <c r="A189" s="46"/>
      <c r="B189" s="46"/>
    </row>
    <row r="190" spans="1:13">
      <c r="A190" s="46"/>
      <c r="B190" s="46"/>
    </row>
    <row r="191" spans="1:13">
      <c r="A191" s="46"/>
      <c r="B191" s="46"/>
    </row>
    <row r="192" spans="1:13">
      <c r="A192" s="46"/>
      <c r="B192" s="46"/>
    </row>
    <row r="193" spans="1:2">
      <c r="A193" s="46"/>
      <c r="B193" s="46"/>
    </row>
    <row r="194" spans="1:2">
      <c r="A194" s="46"/>
      <c r="B194" s="46"/>
    </row>
    <row r="195" spans="1:2">
      <c r="A195" s="46"/>
      <c r="B195" s="46"/>
    </row>
    <row r="196" spans="1:2">
      <c r="A196" s="46"/>
      <c r="B196" s="46"/>
    </row>
    <row r="197" spans="1:2">
      <c r="A197" s="46"/>
      <c r="B197" s="46"/>
    </row>
    <row r="198" spans="1:2" ht="16.5" customHeight="1">
      <c r="A198" s="46"/>
      <c r="B198" s="46"/>
    </row>
    <row r="199" spans="1:2">
      <c r="A199" s="46"/>
      <c r="B199" s="46"/>
    </row>
    <row r="200" spans="1:2">
      <c r="A200" s="46"/>
      <c r="B200" s="46"/>
    </row>
    <row r="201" spans="1:2" ht="16.5" customHeight="1">
      <c r="A201" s="46"/>
      <c r="B201" s="46"/>
    </row>
    <row r="202" spans="1:2">
      <c r="A202" s="46"/>
      <c r="B202" s="46"/>
    </row>
    <row r="203" spans="1:2">
      <c r="A203" s="46"/>
      <c r="B203" s="46"/>
    </row>
  </sheetData>
  <mergeCells count="215">
    <mergeCell ref="F170:F171"/>
    <mergeCell ref="A172:A177"/>
    <mergeCell ref="B172:B173"/>
    <mergeCell ref="C172:C173"/>
    <mergeCell ref="D172:D173"/>
    <mergeCell ref="E172:E173"/>
    <mergeCell ref="F172:F173"/>
    <mergeCell ref="G172:G173"/>
    <mergeCell ref="B174:B177"/>
    <mergeCell ref="C174:C175"/>
    <mergeCell ref="D174:D175"/>
    <mergeCell ref="E174:E175"/>
    <mergeCell ref="G176:G177"/>
    <mergeCell ref="F174:F175"/>
    <mergeCell ref="G174:G175"/>
    <mergeCell ref="C176:C177"/>
    <mergeCell ref="D176:D177"/>
    <mergeCell ref="E176:E177"/>
    <mergeCell ref="F176:F177"/>
    <mergeCell ref="C161:C162"/>
    <mergeCell ref="C163:C169"/>
    <mergeCell ref="D163:D167"/>
    <mergeCell ref="E163:E166"/>
    <mergeCell ref="E167:E169"/>
    <mergeCell ref="A170:A171"/>
    <mergeCell ref="B170:B171"/>
    <mergeCell ref="C170:C171"/>
    <mergeCell ref="D170:D171"/>
    <mergeCell ref="E170:E171"/>
    <mergeCell ref="D111:D127"/>
    <mergeCell ref="E111:E115"/>
    <mergeCell ref="E116:E127"/>
    <mergeCell ref="A159:A160"/>
    <mergeCell ref="B159:B160"/>
    <mergeCell ref="C159:C160"/>
    <mergeCell ref="D159:D160"/>
    <mergeCell ref="F159:G160"/>
    <mergeCell ref="D147:D157"/>
    <mergeCell ref="E147:E153"/>
    <mergeCell ref="E154:E157"/>
    <mergeCell ref="A76:A77"/>
    <mergeCell ref="B76:B77"/>
    <mergeCell ref="C76:C77"/>
    <mergeCell ref="D76:D77"/>
    <mergeCell ref="A101:A102"/>
    <mergeCell ref="B101:B102"/>
    <mergeCell ref="C101:C102"/>
    <mergeCell ref="D101:D102"/>
    <mergeCell ref="F101:G102"/>
    <mergeCell ref="A80:A81"/>
    <mergeCell ref="B80:B81"/>
    <mergeCell ref="C80:C81"/>
    <mergeCell ref="C82:C83"/>
    <mergeCell ref="A86:A87"/>
    <mergeCell ref="B88:B89"/>
    <mergeCell ref="E96:E99"/>
    <mergeCell ref="C90:C91"/>
    <mergeCell ref="D92:D99"/>
    <mergeCell ref="E92:E95"/>
    <mergeCell ref="C46:C48"/>
    <mergeCell ref="D46:D48"/>
    <mergeCell ref="E46:E47"/>
    <mergeCell ref="A44:A45"/>
    <mergeCell ref="B44:B45"/>
    <mergeCell ref="C44:C45"/>
    <mergeCell ref="D44:D45"/>
    <mergeCell ref="F44:G45"/>
    <mergeCell ref="C49:C53"/>
    <mergeCell ref="D49:D53"/>
    <mergeCell ref="E49:E51"/>
    <mergeCell ref="E52:E53"/>
    <mergeCell ref="A19:A20"/>
    <mergeCell ref="B19:B20"/>
    <mergeCell ref="C19:C20"/>
    <mergeCell ref="A21:A22"/>
    <mergeCell ref="B21:B22"/>
    <mergeCell ref="C21:C22"/>
    <mergeCell ref="B23:B24"/>
    <mergeCell ref="C25:C26"/>
    <mergeCell ref="C30:C31"/>
    <mergeCell ref="F13:F14"/>
    <mergeCell ref="G13:G14"/>
    <mergeCell ref="A17:A18"/>
    <mergeCell ref="B17:B18"/>
    <mergeCell ref="C17:C18"/>
    <mergeCell ref="D17:D18"/>
    <mergeCell ref="F17:G18"/>
    <mergeCell ref="A13:A14"/>
    <mergeCell ref="B13:B14"/>
    <mergeCell ref="C13:C14"/>
    <mergeCell ref="D13:D14"/>
    <mergeCell ref="F9:F10"/>
    <mergeCell ref="G9:G10"/>
    <mergeCell ref="A11:A12"/>
    <mergeCell ref="B11:B12"/>
    <mergeCell ref="C11:C12"/>
    <mergeCell ref="D11:D12"/>
    <mergeCell ref="F11:F12"/>
    <mergeCell ref="G11:G12"/>
    <mergeCell ref="A9:A10"/>
    <mergeCell ref="B9:B10"/>
    <mergeCell ref="C9:C10"/>
    <mergeCell ref="D9:D10"/>
    <mergeCell ref="C5:C6"/>
    <mergeCell ref="D5:D6"/>
    <mergeCell ref="A3:A4"/>
    <mergeCell ref="B3:B4"/>
    <mergeCell ref="C3:C4"/>
    <mergeCell ref="D3:D4"/>
    <mergeCell ref="F3:G4"/>
    <mergeCell ref="A7:A8"/>
    <mergeCell ref="B7:B8"/>
    <mergeCell ref="C7:C8"/>
    <mergeCell ref="D7:D8"/>
    <mergeCell ref="F7:F8"/>
    <mergeCell ref="G7:G8"/>
    <mergeCell ref="H46:H47"/>
    <mergeCell ref="H49:H51"/>
    <mergeCell ref="H52:H53"/>
    <mergeCell ref="K76:K77"/>
    <mergeCell ref="A1:K1"/>
    <mergeCell ref="I44:J45"/>
    <mergeCell ref="K46:K47"/>
    <mergeCell ref="K49:K51"/>
    <mergeCell ref="K52:K53"/>
    <mergeCell ref="I3:J4"/>
    <mergeCell ref="I7:I8"/>
    <mergeCell ref="J7:J8"/>
    <mergeCell ref="I9:I10"/>
    <mergeCell ref="J9:J10"/>
    <mergeCell ref="I11:I12"/>
    <mergeCell ref="J11:J12"/>
    <mergeCell ref="I13:I14"/>
    <mergeCell ref="J13:J14"/>
    <mergeCell ref="I17:J18"/>
    <mergeCell ref="K3:K4"/>
    <mergeCell ref="K17:K18"/>
    <mergeCell ref="K44:K45"/>
    <mergeCell ref="A5:A6"/>
    <mergeCell ref="B5:B6"/>
    <mergeCell ref="K163:K166"/>
    <mergeCell ref="K167:K169"/>
    <mergeCell ref="K170:K171"/>
    <mergeCell ref="K172:K173"/>
    <mergeCell ref="K174:K175"/>
    <mergeCell ref="K176:K177"/>
    <mergeCell ref="H147:H153"/>
    <mergeCell ref="H154:H157"/>
    <mergeCell ref="I159:J160"/>
    <mergeCell ref="H163:H166"/>
    <mergeCell ref="K147:K153"/>
    <mergeCell ref="K154:K157"/>
    <mergeCell ref="H174:H175"/>
    <mergeCell ref="I174:I175"/>
    <mergeCell ref="J174:J175"/>
    <mergeCell ref="H176:H177"/>
    <mergeCell ref="H167:H169"/>
    <mergeCell ref="H170:H171"/>
    <mergeCell ref="I170:I171"/>
    <mergeCell ref="H172:H173"/>
    <mergeCell ref="I172:I173"/>
    <mergeCell ref="J172:J173"/>
    <mergeCell ref="K159:K160"/>
    <mergeCell ref="C54:C57"/>
    <mergeCell ref="C69:C70"/>
    <mergeCell ref="K92:K95"/>
    <mergeCell ref="K96:K99"/>
    <mergeCell ref="K103:K105"/>
    <mergeCell ref="K106:K108"/>
    <mergeCell ref="K131:K133"/>
    <mergeCell ref="K134:K138"/>
    <mergeCell ref="K139:K140"/>
    <mergeCell ref="C84:C85"/>
    <mergeCell ref="E106:E108"/>
    <mergeCell ref="D103:D108"/>
    <mergeCell ref="E103:E105"/>
    <mergeCell ref="E134:E138"/>
    <mergeCell ref="D139:D142"/>
    <mergeCell ref="E139:E140"/>
    <mergeCell ref="C109:C110"/>
    <mergeCell ref="C131:C157"/>
    <mergeCell ref="D131:D138"/>
    <mergeCell ref="E131:E133"/>
    <mergeCell ref="E141:E142"/>
    <mergeCell ref="D143:D146"/>
    <mergeCell ref="E143:E144"/>
    <mergeCell ref="E145:E146"/>
    <mergeCell ref="K145:K146"/>
    <mergeCell ref="H131:H133"/>
    <mergeCell ref="H134:H138"/>
    <mergeCell ref="H96:H99"/>
    <mergeCell ref="H103:H105"/>
    <mergeCell ref="H92:H95"/>
    <mergeCell ref="F76:G77"/>
    <mergeCell ref="I76:J77"/>
    <mergeCell ref="H106:H108"/>
    <mergeCell ref="I101:J102"/>
    <mergeCell ref="H139:H140"/>
    <mergeCell ref="H141:H142"/>
    <mergeCell ref="H143:H144"/>
    <mergeCell ref="H145:H146"/>
    <mergeCell ref="K101:K102"/>
    <mergeCell ref="H111:H115"/>
    <mergeCell ref="K111:K115"/>
    <mergeCell ref="H116:H127"/>
    <mergeCell ref="K116:K127"/>
    <mergeCell ref="A129:A130"/>
    <mergeCell ref="B129:B130"/>
    <mergeCell ref="C129:C130"/>
    <mergeCell ref="D129:D130"/>
    <mergeCell ref="F129:G130"/>
    <mergeCell ref="I129:J130"/>
    <mergeCell ref="K129:K130"/>
    <mergeCell ref="K141:K142"/>
    <mergeCell ref="K143:K144"/>
  </mergeCells>
  <phoneticPr fontId="3" type="noConversion"/>
  <pageMargins left="0.25" right="0.17" top="0.4" bottom="0.22" header="0.3" footer="0.23"/>
  <pageSetup paperSize="9" fitToHeight="0" orientation="landscape" r:id="rId1"/>
  <rowBreaks count="6" manualBreakCount="6">
    <brk id="15" max="16383" man="1"/>
    <brk id="42" max="11" man="1"/>
    <brk id="74" max="10" man="1"/>
    <brk id="99" max="10" man="1"/>
    <brk id="127" max="10" man="1"/>
    <brk id="157" max="11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세입.세출 총괄표</vt:lpstr>
      <vt:lpstr>2016년 세입세출</vt:lpstr>
      <vt:lpstr>Sheet1</vt:lpstr>
      <vt:lpstr>Sheet2</vt:lpstr>
      <vt:lpstr>Sheet3</vt:lpstr>
      <vt:lpstr>'2016년 세입세출'!Print_Area</vt:lpstr>
      <vt:lpstr>'세입.세출 총괄표'!Print_Area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2016-08-17T10:43:00Z</cp:lastPrinted>
  <dcterms:created xsi:type="dcterms:W3CDTF">2013-12-16T05:42:02Z</dcterms:created>
  <dcterms:modified xsi:type="dcterms:W3CDTF">2016-08-24T00:21:53Z</dcterms:modified>
</cp:coreProperties>
</file>