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375" windowHeight="11565" activeTab="2"/>
  </bookViews>
  <sheets>
    <sheet name="2016년도복지관세입,세출총괄표" sheetId="3" r:id="rId1"/>
    <sheet name="2016년 복지관 세입" sheetId="1" r:id="rId2"/>
    <sheet name="2016년 복지관 세출" sheetId="2" r:id="rId3"/>
  </sheets>
  <definedNames>
    <definedName name="_xlnm.Print_Area" localSheetId="1">'2016년 복지관 세입'!$A$1:$R$58</definedName>
    <definedName name="_xlnm.Print_Area" localSheetId="2">'2016년 복지관 세출'!$A$1:$R$1083</definedName>
    <definedName name="_xlnm.Print_Titles" localSheetId="1">'2016년 복지관 세입'!$1:$3</definedName>
    <definedName name="_xlnm.Print_Titles" localSheetId="2">'2016년 복지관 세출'!$1:$3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2" i="3" l="1"/>
  <c r="K62" i="3"/>
  <c r="M91" i="3"/>
  <c r="N91" i="3"/>
  <c r="D7" i="3"/>
  <c r="E7" i="3"/>
  <c r="E9" i="3"/>
  <c r="D9" i="3"/>
  <c r="M97" i="3" l="1"/>
  <c r="N97" i="3" s="1"/>
  <c r="M95" i="3"/>
  <c r="N95" i="3" s="1"/>
  <c r="M93" i="3"/>
  <c r="N93" i="3" s="1"/>
  <c r="M89" i="3"/>
  <c r="N89" i="3" s="1"/>
  <c r="M87" i="3"/>
  <c r="N87" i="3" s="1"/>
  <c r="M85" i="3"/>
  <c r="N85" i="3" s="1"/>
  <c r="M83" i="3"/>
  <c r="N83" i="3" s="1"/>
  <c r="M81" i="3"/>
  <c r="N81" i="3" s="1"/>
  <c r="M79" i="3"/>
  <c r="N79" i="3" s="1"/>
  <c r="M77" i="3"/>
  <c r="N77" i="3" s="1"/>
  <c r="M75" i="3"/>
  <c r="N75" i="3" s="1"/>
  <c r="M66" i="3"/>
  <c r="N66" i="3" s="1"/>
  <c r="M64" i="3"/>
  <c r="N64" i="3" s="1"/>
  <c r="M60" i="3"/>
  <c r="N60" i="3" s="1"/>
  <c r="M58" i="3"/>
  <c r="N58" i="3" s="1"/>
  <c r="M56" i="3"/>
  <c r="N56" i="3" s="1"/>
  <c r="L54" i="3"/>
  <c r="K54" i="3"/>
  <c r="M52" i="3"/>
  <c r="N52" i="3" s="1"/>
  <c r="M50" i="3"/>
  <c r="N50" i="3" s="1"/>
  <c r="M48" i="3"/>
  <c r="N48" i="3" s="1"/>
  <c r="M46" i="3"/>
  <c r="N46" i="3" s="1"/>
  <c r="M44" i="3"/>
  <c r="N44" i="3" s="1"/>
  <c r="M42" i="3"/>
  <c r="N42" i="3" s="1"/>
  <c r="M40" i="3"/>
  <c r="N40" i="3" s="1"/>
  <c r="L31" i="3"/>
  <c r="K31" i="3"/>
  <c r="M29" i="3"/>
  <c r="N29" i="3" s="1"/>
  <c r="M27" i="3"/>
  <c r="N27" i="3" s="1"/>
  <c r="L25" i="3"/>
  <c r="K25" i="3"/>
  <c r="M25" i="3" s="1"/>
  <c r="N25" i="3" s="1"/>
  <c r="F25" i="3"/>
  <c r="G25" i="3" s="1"/>
  <c r="M23" i="3"/>
  <c r="N23" i="3" s="1"/>
  <c r="F23" i="3"/>
  <c r="M21" i="3"/>
  <c r="N21" i="3" s="1"/>
  <c r="F21" i="3"/>
  <c r="G21" i="3" s="1"/>
  <c r="M19" i="3"/>
  <c r="N19" i="3" s="1"/>
  <c r="F19" i="3"/>
  <c r="G19" i="3" s="1"/>
  <c r="M17" i="3"/>
  <c r="N17" i="3" s="1"/>
  <c r="F17" i="3"/>
  <c r="G17" i="3" s="1"/>
  <c r="F15" i="3"/>
  <c r="G15" i="3" s="1"/>
  <c r="N14" i="3"/>
  <c r="M14" i="3"/>
  <c r="L11" i="3"/>
  <c r="K11" i="3"/>
  <c r="F11" i="3"/>
  <c r="G11" i="3" s="1"/>
  <c r="F9" i="3"/>
  <c r="G9" i="3" s="1"/>
  <c r="M62" i="3" l="1"/>
  <c r="N62" i="3" s="1"/>
  <c r="M31" i="3"/>
  <c r="N31" i="3" s="1"/>
  <c r="K9" i="3"/>
  <c r="K7" i="3" s="1"/>
  <c r="M54" i="3"/>
  <c r="N54" i="3" s="1"/>
  <c r="L9" i="3"/>
  <c r="F7" i="3"/>
  <c r="G7" i="3" s="1"/>
  <c r="M11" i="3"/>
  <c r="N11" i="3" s="1"/>
  <c r="F13" i="3"/>
  <c r="G13" i="3" s="1"/>
  <c r="R21" i="1"/>
  <c r="M9" i="3" l="1"/>
  <c r="N9" i="3" s="1"/>
  <c r="L7" i="3"/>
  <c r="M7" i="3" s="1"/>
  <c r="N7" i="3" s="1"/>
  <c r="E15" i="1"/>
  <c r="R1083" i="2"/>
  <c r="R54" i="1" l="1"/>
  <c r="R51" i="1" s="1"/>
  <c r="R22" i="1"/>
  <c r="R20" i="1" s="1"/>
  <c r="F53" i="1"/>
  <c r="F55" i="1"/>
  <c r="E56" i="1"/>
  <c r="E55" i="1"/>
  <c r="F22" i="1" l="1"/>
  <c r="F50" i="1"/>
  <c r="G49" i="1" s="1"/>
  <c r="H49" i="1" s="1"/>
  <c r="E50" i="1"/>
  <c r="T51" i="1"/>
  <c r="E24" i="1"/>
  <c r="E14" i="1"/>
  <c r="E7" i="1"/>
  <c r="E5" i="1" s="1"/>
  <c r="E6" i="1"/>
  <c r="R58" i="1"/>
  <c r="E4" i="1" l="1"/>
  <c r="F58" i="1"/>
  <c r="F56" i="1" s="1"/>
  <c r="G55" i="1" s="1"/>
  <c r="H55" i="1" s="1"/>
  <c r="R56" i="1"/>
  <c r="R688" i="2"/>
  <c r="R649" i="2" l="1"/>
  <c r="R648" i="2"/>
  <c r="R647" i="2"/>
  <c r="R646" i="2"/>
  <c r="R645" i="2"/>
  <c r="R643" i="2"/>
  <c r="R642" i="2"/>
  <c r="R640" i="2"/>
  <c r="R639" i="2" s="1"/>
  <c r="R644" i="2" l="1"/>
  <c r="R652" i="2" s="1"/>
  <c r="E8" i="2"/>
  <c r="E9" i="2"/>
  <c r="R976" i="2" l="1"/>
  <c r="F1069" i="2" l="1"/>
  <c r="G1069" i="2" s="1"/>
  <c r="H1069" i="2" s="1"/>
  <c r="R1060" i="2"/>
  <c r="R1072" i="2"/>
  <c r="E1059" i="2"/>
  <c r="E1057" i="2"/>
  <c r="E707" i="2"/>
  <c r="E705" i="2"/>
  <c r="R839" i="2"/>
  <c r="T839" i="2" s="1"/>
  <c r="F827" i="2" s="1"/>
  <c r="F825" i="2"/>
  <c r="G825" i="2" s="1"/>
  <c r="H825" i="2" s="1"/>
  <c r="R9" i="1" l="1"/>
  <c r="F8" i="1" l="1"/>
  <c r="S598" i="2"/>
  <c r="F564" i="2" s="1"/>
  <c r="S1059" i="2"/>
  <c r="S923" i="2"/>
  <c r="S479" i="2"/>
  <c r="F1081" i="2"/>
  <c r="F1079" i="2"/>
  <c r="F1076" i="2"/>
  <c r="F1073" i="2" s="1"/>
  <c r="F1060" i="2"/>
  <c r="F1057" i="2" s="1"/>
  <c r="F1046" i="2"/>
  <c r="F1043" i="2"/>
  <c r="F953" i="2"/>
  <c r="F945" i="2"/>
  <c r="F940" i="2"/>
  <c r="F930" i="2"/>
  <c r="F924" i="2"/>
  <c r="S921" i="2"/>
  <c r="F918" i="2" s="1"/>
  <c r="F912" i="2"/>
  <c r="S911" i="2"/>
  <c r="R911" i="2"/>
  <c r="F889" i="2"/>
  <c r="F879" i="2"/>
  <c r="F860" i="2"/>
  <c r="S844" i="2"/>
  <c r="F840" i="2" s="1"/>
  <c r="F810" i="2"/>
  <c r="F806" i="2"/>
  <c r="F709" i="2"/>
  <c r="F701" i="2"/>
  <c r="F698" i="2"/>
  <c r="F694" i="2"/>
  <c r="F666" i="2"/>
  <c r="F658" i="2"/>
  <c r="F639" i="2"/>
  <c r="F635" i="2"/>
  <c r="F600" i="2"/>
  <c r="F555" i="2"/>
  <c r="F545" i="2"/>
  <c r="F494" i="2"/>
  <c r="F540" i="2"/>
  <c r="F480" i="2"/>
  <c r="F211" i="2"/>
  <c r="F206" i="2"/>
  <c r="F200" i="2"/>
  <c r="F196" i="2"/>
  <c r="F130" i="2"/>
  <c r="E554" i="2"/>
  <c r="E1042" i="2"/>
  <c r="E1040" i="2"/>
  <c r="E923" i="2"/>
  <c r="E922" i="2"/>
  <c r="E847" i="2"/>
  <c r="E845" i="2"/>
  <c r="E693" i="2"/>
  <c r="E692" i="2"/>
  <c r="E553" i="2"/>
  <c r="E238" i="2"/>
  <c r="E236" i="2"/>
  <c r="R809" i="2"/>
  <c r="T809" i="2" s="1"/>
  <c r="F808" i="2" s="1"/>
  <c r="S693" i="2"/>
  <c r="S1075" i="2"/>
  <c r="S1042" i="2"/>
  <c r="S952" i="2"/>
  <c r="S433" i="2"/>
  <c r="R1054" i="2"/>
  <c r="R1053" i="2"/>
  <c r="R1051" i="2"/>
  <c r="R1050" i="2"/>
  <c r="R1047" i="2"/>
  <c r="R1046" i="2" s="1"/>
  <c r="R1037" i="2"/>
  <c r="S708" i="2" l="1"/>
  <c r="S848" i="2"/>
  <c r="F908" i="2"/>
  <c r="F845" i="2" s="1"/>
  <c r="F1040" i="2"/>
  <c r="T911" i="2"/>
  <c r="F910" i="2" s="1"/>
  <c r="F692" i="2"/>
  <c r="G806" i="2"/>
  <c r="H806" i="2" s="1"/>
  <c r="F705" i="2"/>
  <c r="T921" i="2"/>
  <c r="F919" i="2" s="1"/>
  <c r="F922" i="2"/>
  <c r="R1052" i="2"/>
  <c r="R1049" i="2"/>
  <c r="R1056" i="2" l="1"/>
  <c r="R632" i="2" l="1"/>
  <c r="R631" i="2"/>
  <c r="R630" i="2"/>
  <c r="R629" i="2"/>
  <c r="R628" i="2"/>
  <c r="R627" i="2"/>
  <c r="R626" i="2"/>
  <c r="R625" i="2"/>
  <c r="R624" i="2"/>
  <c r="S634" i="2"/>
  <c r="R620" i="2"/>
  <c r="R619" i="2"/>
  <c r="R618" i="2"/>
  <c r="R617" i="2"/>
  <c r="R616" i="2"/>
  <c r="R615" i="2"/>
  <c r="R613" i="2"/>
  <c r="R612" i="2"/>
  <c r="R610" i="2"/>
  <c r="R609" i="2"/>
  <c r="R608" i="2"/>
  <c r="R596" i="2"/>
  <c r="R587" i="2"/>
  <c r="R577" i="2"/>
  <c r="S139" i="2"/>
  <c r="R184" i="2"/>
  <c r="S190" i="2" s="1"/>
  <c r="F175" i="2" s="1"/>
  <c r="R134" i="2"/>
  <c r="R135" i="2"/>
  <c r="R611" i="2" l="1"/>
  <c r="S554" i="2"/>
  <c r="F607" i="2"/>
  <c r="F553" i="2" s="1"/>
  <c r="R607" i="2"/>
  <c r="R623" i="2"/>
  <c r="R614" i="2"/>
  <c r="R171" i="2"/>
  <c r="R170" i="2"/>
  <c r="R169" i="2"/>
  <c r="R168" i="2"/>
  <c r="R167" i="2"/>
  <c r="R178" i="2"/>
  <c r="R229" i="2"/>
  <c r="R228" i="2"/>
  <c r="R227" i="2"/>
  <c r="R226" i="2"/>
  <c r="R224" i="2"/>
  <c r="R223" i="2"/>
  <c r="R222" i="2"/>
  <c r="R221" i="2"/>
  <c r="R220" i="2"/>
  <c r="R219" i="2"/>
  <c r="R176" i="2"/>
  <c r="R218" i="2"/>
  <c r="R217" i="2"/>
  <c r="R634" i="2" l="1"/>
  <c r="S231" i="2"/>
  <c r="R193" i="2"/>
  <c r="S205" i="2" l="1"/>
  <c r="F216" i="2"/>
  <c r="R701" i="2"/>
  <c r="R702" i="2"/>
  <c r="R1045" i="2" l="1"/>
  <c r="T1045" i="2" s="1"/>
  <c r="F1045" i="2" s="1"/>
  <c r="G1043" i="2" s="1"/>
  <c r="H1043" i="2" s="1"/>
  <c r="R1077" i="2"/>
  <c r="R1066" i="2" l="1"/>
  <c r="J1064" i="2"/>
  <c r="R1064" i="2" s="1"/>
  <c r="J1063" i="2"/>
  <c r="R1063" i="2" s="1"/>
  <c r="R1065" i="2"/>
  <c r="J971" i="2"/>
  <c r="R971" i="2" s="1"/>
  <c r="R969" i="2"/>
  <c r="R970" i="2"/>
  <c r="J967" i="2"/>
  <c r="R967" i="2" s="1"/>
  <c r="J966" i="2"/>
  <c r="R966" i="2" s="1"/>
  <c r="R965" i="2"/>
  <c r="J963" i="2"/>
  <c r="R963" i="2" s="1"/>
  <c r="J962" i="2"/>
  <c r="R962" i="2" s="1"/>
  <c r="J961" i="2"/>
  <c r="R958" i="2"/>
  <c r="R957" i="2"/>
  <c r="R956" i="2"/>
  <c r="R959" i="2"/>
  <c r="R960" i="2"/>
  <c r="R1068" i="2" l="1"/>
  <c r="R188" i="2"/>
  <c r="R186" i="2"/>
  <c r="R180" i="2"/>
  <c r="R179" i="2"/>
  <c r="R187" i="2"/>
  <c r="R161" i="2"/>
  <c r="R159" i="2"/>
  <c r="R155" i="2"/>
  <c r="T1068" i="2" l="1"/>
  <c r="T1072" i="2"/>
  <c r="F1071" i="2" s="1"/>
  <c r="R697" i="2"/>
  <c r="R687" i="2"/>
  <c r="R689" i="2"/>
  <c r="R686" i="2"/>
  <c r="R680" i="2"/>
  <c r="R681" i="2"/>
  <c r="R682" i="2"/>
  <c r="R683" i="2"/>
  <c r="R684" i="2"/>
  <c r="R679" i="2"/>
  <c r="R606" i="2"/>
  <c r="T606" i="2" s="1"/>
  <c r="F602" i="2" s="1"/>
  <c r="R369" i="2"/>
  <c r="R368" i="2"/>
  <c r="R367" i="2"/>
  <c r="R365" i="2"/>
  <c r="R364" i="2"/>
  <c r="R360" i="2"/>
  <c r="R359" i="2"/>
  <c r="R358" i="2"/>
  <c r="R354" i="2"/>
  <c r="R355" i="2"/>
  <c r="R353" i="2"/>
  <c r="R350" i="2"/>
  <c r="R349" i="2"/>
  <c r="R345" i="2"/>
  <c r="R343" i="2" s="1"/>
  <c r="R341" i="2"/>
  <c r="R340" i="2"/>
  <c r="R339" i="2"/>
  <c r="R337" i="2"/>
  <c r="R336" i="2"/>
  <c r="R335" i="2"/>
  <c r="R330" i="2"/>
  <c r="R331" i="2"/>
  <c r="R332" i="2"/>
  <c r="R333" i="2"/>
  <c r="R329" i="2"/>
  <c r="R416" i="2"/>
  <c r="R415" i="2"/>
  <c r="R414" i="2"/>
  <c r="R411" i="2"/>
  <c r="R412" i="2"/>
  <c r="R408" i="2"/>
  <c r="R407" i="2"/>
  <c r="R406" i="2"/>
  <c r="R404" i="2"/>
  <c r="R403" i="2"/>
  <c r="R401" i="2"/>
  <c r="R399" i="2"/>
  <c r="R400" i="2"/>
  <c r="R394" i="2"/>
  <c r="R395" i="2"/>
  <c r="R392" i="2"/>
  <c r="R387" i="2"/>
  <c r="R377" i="2"/>
  <c r="R66" i="1"/>
  <c r="R494" i="2"/>
  <c r="R537" i="2"/>
  <c r="R536" i="2"/>
  <c r="R535" i="2"/>
  <c r="R534" i="2"/>
  <c r="R529" i="2"/>
  <c r="R526" i="2" s="1"/>
  <c r="R523" i="2"/>
  <c r="R522" i="2"/>
  <c r="R518" i="2"/>
  <c r="R506" i="2"/>
  <c r="R507" i="2"/>
  <c r="R508" i="2"/>
  <c r="R504" i="2"/>
  <c r="R501" i="2"/>
  <c r="R500" i="2"/>
  <c r="R490" i="2"/>
  <c r="R484" i="2"/>
  <c r="R43" i="1"/>
  <c r="R698" i="2"/>
  <c r="R857" i="2"/>
  <c r="R856" i="2"/>
  <c r="R852" i="2"/>
  <c r="R46" i="1"/>
  <c r="R541" i="2"/>
  <c r="R942" i="2"/>
  <c r="R941" i="2"/>
  <c r="R940" i="2"/>
  <c r="R900" i="2"/>
  <c r="R899" i="2"/>
  <c r="R898" i="2"/>
  <c r="R895" i="2"/>
  <c r="R897" i="2"/>
  <c r="R894" i="2"/>
  <c r="R890" i="2"/>
  <c r="R1035" i="2"/>
  <c r="R1034" i="2"/>
  <c r="R1033" i="2"/>
  <c r="R1032" i="2"/>
  <c r="R1031" i="2"/>
  <c r="R1030" i="2"/>
  <c r="R1029" i="2"/>
  <c r="R685" i="2" l="1"/>
  <c r="T1059" i="2"/>
  <c r="F1064" i="2"/>
  <c r="F1059" i="2" s="1"/>
  <c r="R944" i="2"/>
  <c r="R357" i="2"/>
  <c r="R356" i="2" s="1"/>
  <c r="R678" i="2"/>
  <c r="R338" i="2"/>
  <c r="R363" i="2"/>
  <c r="R346" i="2"/>
  <c r="R352" i="2"/>
  <c r="R351" i="2" s="1"/>
  <c r="R366" i="2"/>
  <c r="R413" i="2"/>
  <c r="R334" i="2"/>
  <c r="R328" i="2"/>
  <c r="R410" i="2"/>
  <c r="R402" i="2"/>
  <c r="R398" i="2"/>
  <c r="R397" i="2" s="1"/>
  <c r="R405" i="2"/>
  <c r="R393" i="2"/>
  <c r="R391" i="2" s="1"/>
  <c r="R533" i="2"/>
  <c r="R521" i="2"/>
  <c r="R499" i="2"/>
  <c r="R855" i="2"/>
  <c r="R505" i="2"/>
  <c r="R503" i="2" s="1"/>
  <c r="R896" i="2"/>
  <c r="R893" i="2"/>
  <c r="R1028" i="2"/>
  <c r="R1024" i="2"/>
  <c r="R1025" i="2"/>
  <c r="R1026" i="2"/>
  <c r="R1018" i="2"/>
  <c r="R1019" i="2"/>
  <c r="R1020" i="2"/>
  <c r="R1012" i="2"/>
  <c r="R1011" i="2"/>
  <c r="R1009" i="2"/>
  <c r="R1005" i="2"/>
  <c r="R990" i="2"/>
  <c r="R991" i="2"/>
  <c r="R992" i="2"/>
  <c r="R989" i="2"/>
  <c r="R988" i="2"/>
  <c r="R955" i="2"/>
  <c r="R973" i="2"/>
  <c r="R972" i="2"/>
  <c r="R968" i="2"/>
  <c r="R964" i="2"/>
  <c r="R691" i="2" l="1"/>
  <c r="T691" i="2" s="1"/>
  <c r="F681" i="2" s="1"/>
  <c r="G678" i="2" s="1"/>
  <c r="H678" i="2" s="1"/>
  <c r="R362" i="2"/>
  <c r="R372" i="2" s="1"/>
  <c r="R409" i="2"/>
  <c r="R892" i="2"/>
  <c r="R902" i="2" s="1"/>
  <c r="R987" i="2"/>
  <c r="R986" i="2" s="1"/>
  <c r="R961" i="2"/>
  <c r="R930" i="2"/>
  <c r="R937" i="2"/>
  <c r="R936" i="2"/>
  <c r="R935" i="2"/>
  <c r="R933" i="2"/>
  <c r="R934" i="2"/>
  <c r="R932" i="2"/>
  <c r="R931" i="2"/>
  <c r="R947" i="2"/>
  <c r="R946" i="2"/>
  <c r="R945" i="2"/>
  <c r="R810" i="2"/>
  <c r="R821" i="2"/>
  <c r="R819" i="2"/>
  <c r="R820" i="2"/>
  <c r="R818" i="2"/>
  <c r="R822" i="2"/>
  <c r="R812" i="2"/>
  <c r="R813" i="2"/>
  <c r="R814" i="2"/>
  <c r="R815" i="2"/>
  <c r="R816" i="2"/>
  <c r="R811" i="2"/>
  <c r="R39" i="1"/>
  <c r="G810" i="2"/>
  <c r="H810" i="2" s="1"/>
  <c r="R750" i="2"/>
  <c r="R748" i="2"/>
  <c r="R752" i="2"/>
  <c r="R751" i="2"/>
  <c r="R749" i="2"/>
  <c r="R38" i="1"/>
  <c r="R803" i="2"/>
  <c r="R802" i="2"/>
  <c r="R801" i="2"/>
  <c r="R800" i="2"/>
  <c r="R799" i="2"/>
  <c r="R798" i="2"/>
  <c r="R797" i="2"/>
  <c r="R794" i="2"/>
  <c r="R793" i="2"/>
  <c r="R792" i="2"/>
  <c r="R789" i="2"/>
  <c r="R788" i="2"/>
  <c r="R787" i="2"/>
  <c r="R786" i="2"/>
  <c r="R780" i="2"/>
  <c r="R781" i="2"/>
  <c r="R783" i="2"/>
  <c r="R784" i="2"/>
  <c r="R785" i="2"/>
  <c r="R779" i="2"/>
  <c r="R775" i="2"/>
  <c r="R773" i="2"/>
  <c r="R774" i="2"/>
  <c r="R776" i="2"/>
  <c r="R772" i="2"/>
  <c r="R771" i="2"/>
  <c r="R765" i="2"/>
  <c r="R766" i="2"/>
  <c r="R767" i="2"/>
  <c r="R759" i="2"/>
  <c r="R758" i="2"/>
  <c r="R755" i="2"/>
  <c r="R754" i="2" s="1"/>
  <c r="R744" i="2"/>
  <c r="R743" i="2"/>
  <c r="R738" i="2"/>
  <c r="R736" i="2"/>
  <c r="R737" i="2"/>
  <c r="R739" i="2"/>
  <c r="R735" i="2"/>
  <c r="R732" i="2"/>
  <c r="R730" i="2"/>
  <c r="R729" i="2"/>
  <c r="R721" i="2"/>
  <c r="R725" i="2"/>
  <c r="R722" i="2"/>
  <c r="R723" i="2"/>
  <c r="R724" i="2"/>
  <c r="R720" i="2"/>
  <c r="R716" i="2"/>
  <c r="R715" i="2"/>
  <c r="R711" i="2"/>
  <c r="R29" i="1"/>
  <c r="R31" i="1"/>
  <c r="R32" i="1"/>
  <c r="R33" i="1"/>
  <c r="R34" i="1"/>
  <c r="R35" i="1"/>
  <c r="R36" i="1"/>
  <c r="R37" i="1"/>
  <c r="R30" i="1"/>
  <c r="R663" i="2"/>
  <c r="R662" i="2"/>
  <c r="R661" i="2"/>
  <c r="R660" i="2"/>
  <c r="R659" i="2"/>
  <c r="R658" i="2"/>
  <c r="R561" i="2"/>
  <c r="R560" i="2"/>
  <c r="R558" i="2"/>
  <c r="R557" i="2"/>
  <c r="R556" i="2"/>
  <c r="R555" i="2"/>
  <c r="R866" i="2"/>
  <c r="R867" i="2"/>
  <c r="R865" i="2"/>
  <c r="R864" i="2"/>
  <c r="R860" i="2"/>
  <c r="R954" i="2" l="1"/>
  <c r="R939" i="2"/>
  <c r="T939" i="2" s="1"/>
  <c r="F931" i="2" s="1"/>
  <c r="G930" i="2" s="1"/>
  <c r="H930" i="2" s="1"/>
  <c r="R817" i="2"/>
  <c r="R824" i="2" s="1"/>
  <c r="T824" i="2" s="1"/>
  <c r="F812" i="2" s="1"/>
  <c r="R747" i="2"/>
  <c r="R791" i="2"/>
  <c r="R764" i="2"/>
  <c r="R782" i="2"/>
  <c r="R778" i="2" s="1"/>
  <c r="R770" i="2"/>
  <c r="R757" i="2"/>
  <c r="R734" i="2"/>
  <c r="R714" i="2"/>
  <c r="R559" i="2"/>
  <c r="R563" i="2" s="1"/>
  <c r="T563" i="2" s="1"/>
  <c r="F557" i="2" s="1"/>
  <c r="R665" i="2"/>
  <c r="T665" i="2" s="1"/>
  <c r="F660" i="2" s="1"/>
  <c r="R593" i="2"/>
  <c r="J594" i="2" s="1"/>
  <c r="R594" i="2" s="1"/>
  <c r="R590" i="2"/>
  <c r="R589" i="2"/>
  <c r="R583" i="2"/>
  <c r="R579" i="2"/>
  <c r="R578" i="2"/>
  <c r="R576" i="2"/>
  <c r="R575" i="2"/>
  <c r="R574" i="2"/>
  <c r="R573" i="2"/>
  <c r="R570" i="2"/>
  <c r="R571" i="2"/>
  <c r="R569" i="2"/>
  <c r="R564" i="2"/>
  <c r="R438" i="2"/>
  <c r="R279" i="2"/>
  <c r="R275" i="2"/>
  <c r="R274" i="2"/>
  <c r="R267" i="2"/>
  <c r="R475" i="2"/>
  <c r="R474" i="2"/>
  <c r="R472" i="2"/>
  <c r="R473" i="2"/>
  <c r="R471" i="2"/>
  <c r="R463" i="2"/>
  <c r="R462" i="2"/>
  <c r="R454" i="2"/>
  <c r="R444" i="2"/>
  <c r="R443" i="2"/>
  <c r="R441" i="2"/>
  <c r="R440" i="2"/>
  <c r="R437" i="2"/>
  <c r="R320" i="2"/>
  <c r="R319" i="2"/>
  <c r="R318" i="2"/>
  <c r="R315" i="2"/>
  <c r="R316" i="2"/>
  <c r="R317" i="2"/>
  <c r="R307" i="2"/>
  <c r="R321" i="2"/>
  <c r="R313" i="2"/>
  <c r="R312" i="2"/>
  <c r="R311" i="2"/>
  <c r="R306" i="2"/>
  <c r="R305" i="2"/>
  <c r="R304" i="2"/>
  <c r="R303" i="2"/>
  <c r="R300" i="2"/>
  <c r="R291" i="2"/>
  <c r="R292" i="2"/>
  <c r="R293" i="2"/>
  <c r="R290" i="2"/>
  <c r="R253" i="2"/>
  <c r="S255" i="2" s="1"/>
  <c r="F252" i="2" s="1"/>
  <c r="R421" i="2"/>
  <c r="J423" i="2" s="1"/>
  <c r="R423" i="2" s="1"/>
  <c r="J978" i="2" l="1"/>
  <c r="J979" i="2" s="1"/>
  <c r="J980" i="2" s="1"/>
  <c r="J981" i="2" s="1"/>
  <c r="J982" i="2" s="1"/>
  <c r="R588" i="2"/>
  <c r="J595" i="2"/>
  <c r="R592" i="2" s="1"/>
  <c r="R568" i="2"/>
  <c r="R273" i="2"/>
  <c r="R572" i="2"/>
  <c r="R276" i="2"/>
  <c r="R469" i="2"/>
  <c r="R310" i="2"/>
  <c r="R439" i="2"/>
  <c r="R288" i="2"/>
  <c r="R286" i="2" s="1"/>
  <c r="R314" i="2"/>
  <c r="R442" i="2"/>
  <c r="R302" i="2"/>
  <c r="J422" i="2"/>
  <c r="R422" i="2" s="1"/>
  <c r="R420" i="2" s="1"/>
  <c r="R81" i="2"/>
  <c r="R82" i="2"/>
  <c r="R83" i="2"/>
  <c r="R84" i="2"/>
  <c r="R85" i="2"/>
  <c r="R86" i="2"/>
  <c r="R87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6" i="2"/>
  <c r="R67" i="2"/>
  <c r="R68" i="2"/>
  <c r="R69" i="2"/>
  <c r="R64" i="2"/>
  <c r="R65" i="2"/>
  <c r="R70" i="2"/>
  <c r="R71" i="2"/>
  <c r="R72" i="2"/>
  <c r="R73" i="2"/>
  <c r="R74" i="2"/>
  <c r="R75" i="2"/>
  <c r="R76" i="2"/>
  <c r="R77" i="2"/>
  <c r="R78" i="2"/>
  <c r="R79" i="2"/>
  <c r="R80" i="2"/>
  <c r="R37" i="2"/>
  <c r="R29" i="2"/>
  <c r="R34" i="2"/>
  <c r="R35" i="2"/>
  <c r="R36" i="2"/>
  <c r="R38" i="2"/>
  <c r="R39" i="2"/>
  <c r="R40" i="2"/>
  <c r="R41" i="2"/>
  <c r="R42" i="2"/>
  <c r="R43" i="2"/>
  <c r="R44" i="2"/>
  <c r="R45" i="2"/>
  <c r="R46" i="2"/>
  <c r="R47" i="2"/>
  <c r="R48" i="2"/>
  <c r="R49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30" i="2"/>
  <c r="R31" i="2"/>
  <c r="R32" i="2"/>
  <c r="R33" i="2"/>
  <c r="R11" i="2"/>
  <c r="R10" i="2"/>
  <c r="E1075" i="2"/>
  <c r="E952" i="2"/>
  <c r="E479" i="2"/>
  <c r="E478" i="2"/>
  <c r="E433" i="2"/>
  <c r="E432" i="2"/>
  <c r="E205" i="2"/>
  <c r="E204" i="2"/>
  <c r="E147" i="2"/>
  <c r="E146" i="2"/>
  <c r="E139" i="2"/>
  <c r="E138" i="2"/>
  <c r="E234" i="2" l="1"/>
  <c r="E235" i="2"/>
  <c r="E233" i="2" s="1"/>
  <c r="R309" i="2"/>
  <c r="E6" i="2"/>
  <c r="E232" i="2"/>
  <c r="E7" i="2"/>
  <c r="F20" i="1"/>
  <c r="T1083" i="2"/>
  <c r="F1083" i="2" s="1"/>
  <c r="G1081" i="2" s="1"/>
  <c r="H1081" i="2" s="1"/>
  <c r="R1080" i="2"/>
  <c r="T1080" i="2" s="1"/>
  <c r="F1080" i="2" s="1"/>
  <c r="G1079" i="2" s="1"/>
  <c r="H1079" i="2" s="1"/>
  <c r="R1078" i="2"/>
  <c r="T1078" i="2" s="1"/>
  <c r="G1060" i="2"/>
  <c r="H1060" i="2" s="1"/>
  <c r="T1056" i="2"/>
  <c r="R1038" i="2"/>
  <c r="R1023" i="2"/>
  <c r="R1022" i="2" s="1"/>
  <c r="R1017" i="2"/>
  <c r="R1016" i="2"/>
  <c r="R1013" i="2"/>
  <c r="R1010" i="2"/>
  <c r="R1008" i="2"/>
  <c r="R1007" i="2"/>
  <c r="R1006" i="2"/>
  <c r="R1002" i="2"/>
  <c r="R1001" i="2"/>
  <c r="R1000" i="2"/>
  <c r="R999" i="2"/>
  <c r="R998" i="2"/>
  <c r="R995" i="2"/>
  <c r="R984" i="2"/>
  <c r="R983" i="2"/>
  <c r="R975" i="2"/>
  <c r="R949" i="2"/>
  <c r="T949" i="2" s="1"/>
  <c r="F947" i="2" s="1"/>
  <c r="G945" i="2" s="1"/>
  <c r="T944" i="2"/>
  <c r="F942" i="2" s="1"/>
  <c r="G940" i="2" s="1"/>
  <c r="G918" i="2"/>
  <c r="R915" i="2"/>
  <c r="R914" i="2"/>
  <c r="R913" i="2"/>
  <c r="R912" i="2"/>
  <c r="G908" i="2"/>
  <c r="G903" i="2"/>
  <c r="T902" i="2"/>
  <c r="F891" i="2" s="1"/>
  <c r="G889" i="2" s="1"/>
  <c r="R885" i="2"/>
  <c r="R884" i="2"/>
  <c r="R883" i="2"/>
  <c r="R882" i="2"/>
  <c r="R879" i="2"/>
  <c r="R876" i="2"/>
  <c r="R875" i="2"/>
  <c r="R874" i="2"/>
  <c r="R873" i="2"/>
  <c r="R872" i="2"/>
  <c r="R871" i="2"/>
  <c r="R870" i="2"/>
  <c r="R869" i="2"/>
  <c r="R863" i="2"/>
  <c r="R862" i="2"/>
  <c r="R851" i="2"/>
  <c r="R850" i="2" s="1"/>
  <c r="T844" i="2"/>
  <c r="F842" i="2" s="1"/>
  <c r="G840" i="2" s="1"/>
  <c r="H840" i="2" s="1"/>
  <c r="R768" i="2"/>
  <c r="R763" i="2"/>
  <c r="R712" i="2"/>
  <c r="R710" i="2"/>
  <c r="R731" i="2"/>
  <c r="R728" i="2"/>
  <c r="R742" i="2"/>
  <c r="R745" i="2"/>
  <c r="R719" i="2"/>
  <c r="R718" i="2" s="1"/>
  <c r="G709" i="2"/>
  <c r="H709" i="2" s="1"/>
  <c r="R704" i="2"/>
  <c r="T704" i="2" s="1"/>
  <c r="F703" i="2" s="1"/>
  <c r="G701" i="2" s="1"/>
  <c r="H701" i="2" s="1"/>
  <c r="R700" i="2"/>
  <c r="T700" i="2" s="1"/>
  <c r="F700" i="2" s="1"/>
  <c r="G698" i="2" s="1"/>
  <c r="G694" i="2"/>
  <c r="H694" i="2" s="1"/>
  <c r="R674" i="2"/>
  <c r="R673" i="2"/>
  <c r="R672" i="2"/>
  <c r="R671" i="2"/>
  <c r="R670" i="2"/>
  <c r="R669" i="2"/>
  <c r="R668" i="2"/>
  <c r="R667" i="2"/>
  <c r="R666" i="2"/>
  <c r="G658" i="2"/>
  <c r="H658" i="2" s="1"/>
  <c r="G653" i="2"/>
  <c r="H653" i="2" s="1"/>
  <c r="R429" i="2"/>
  <c r="R428" i="2"/>
  <c r="R427" i="2"/>
  <c r="R426" i="2"/>
  <c r="R635" i="2"/>
  <c r="G600" i="2"/>
  <c r="R585" i="2"/>
  <c r="R584" i="2"/>
  <c r="G555" i="2"/>
  <c r="H555" i="2" s="1"/>
  <c r="R532" i="2"/>
  <c r="R531" i="2"/>
  <c r="R517" i="2"/>
  <c r="R516" i="2"/>
  <c r="R515" i="2"/>
  <c r="R514" i="2"/>
  <c r="R512" i="2"/>
  <c r="R542" i="2"/>
  <c r="R540" i="2"/>
  <c r="R491" i="2"/>
  <c r="R488" i="2"/>
  <c r="R487" i="2"/>
  <c r="R483" i="2"/>
  <c r="R482" i="2"/>
  <c r="R481" i="2"/>
  <c r="F478" i="2"/>
  <c r="R476" i="2"/>
  <c r="R461" i="2"/>
  <c r="R455" i="2"/>
  <c r="R453" i="2"/>
  <c r="R452" i="2"/>
  <c r="R450" i="2"/>
  <c r="R448" i="2"/>
  <c r="R447" i="2"/>
  <c r="R446" i="2"/>
  <c r="R436" i="2"/>
  <c r="R435" i="2"/>
  <c r="F432" i="2"/>
  <c r="R390" i="2"/>
  <c r="R389" i="2"/>
  <c r="R386" i="2"/>
  <c r="R385" i="2"/>
  <c r="R384" i="2"/>
  <c r="R383" i="2"/>
  <c r="R381" i="2"/>
  <c r="R380" i="2"/>
  <c r="R379" i="2"/>
  <c r="R378" i="2"/>
  <c r="R376" i="2"/>
  <c r="R375" i="2"/>
  <c r="T372" i="2"/>
  <c r="F330" i="2" s="1"/>
  <c r="G328" i="2" s="1"/>
  <c r="H328" i="2" s="1"/>
  <c r="G324" i="2"/>
  <c r="H324" i="2" s="1"/>
  <c r="R301" i="2"/>
  <c r="R299" i="2"/>
  <c r="R298" i="2"/>
  <c r="R297" i="2"/>
  <c r="R283" i="2"/>
  <c r="R281" i="2" s="1"/>
  <c r="R280" i="2"/>
  <c r="R271" i="2"/>
  <c r="R270" i="2"/>
  <c r="R269" i="2"/>
  <c r="R266" i="2"/>
  <c r="R265" i="2"/>
  <c r="R261" i="2"/>
  <c r="R260" i="2" s="1"/>
  <c r="R258" i="2"/>
  <c r="R256" i="2"/>
  <c r="S285" i="2" s="1"/>
  <c r="F256" i="2" s="1"/>
  <c r="R252" i="2"/>
  <c r="R255" i="2" s="1"/>
  <c r="T255" i="2" s="1"/>
  <c r="F253" i="2" s="1"/>
  <c r="G252" i="2" s="1"/>
  <c r="H252" i="2" s="1"/>
  <c r="R248" i="2"/>
  <c r="R247" i="2"/>
  <c r="R245" i="2"/>
  <c r="R244" i="2"/>
  <c r="R242" i="2"/>
  <c r="R241" i="2"/>
  <c r="R240" i="2"/>
  <c r="R216" i="2"/>
  <c r="R211" i="2"/>
  <c r="R215" i="2" s="1"/>
  <c r="T215" i="2" s="1"/>
  <c r="F213" i="2" s="1"/>
  <c r="G211" i="2" s="1"/>
  <c r="H211" i="2" s="1"/>
  <c r="R210" i="2"/>
  <c r="F204" i="2"/>
  <c r="R200" i="2"/>
  <c r="R203" i="2" s="1"/>
  <c r="T203" i="2" s="1"/>
  <c r="F202" i="2" s="1"/>
  <c r="G200" i="2" s="1"/>
  <c r="H200" i="2" s="1"/>
  <c r="R196" i="2"/>
  <c r="R192" i="2"/>
  <c r="R191" i="2"/>
  <c r="S195" i="2" s="1"/>
  <c r="F191" i="2" s="1"/>
  <c r="R185" i="2"/>
  <c r="R183" i="2"/>
  <c r="R182" i="2"/>
  <c r="R181" i="2"/>
  <c r="R177" i="2"/>
  <c r="R175" i="2"/>
  <c r="R166" i="2"/>
  <c r="S173" i="2" s="1"/>
  <c r="F166" i="2" s="1"/>
  <c r="R162" i="2"/>
  <c r="R160" i="2"/>
  <c r="R158" i="2"/>
  <c r="R157" i="2"/>
  <c r="R156" i="2"/>
  <c r="R154" i="2"/>
  <c r="R153" i="2"/>
  <c r="R150" i="2"/>
  <c r="R148" i="2"/>
  <c r="S152" i="2" s="1"/>
  <c r="F148" i="2" s="1"/>
  <c r="R144" i="2"/>
  <c r="R143" i="2"/>
  <c r="R142" i="2"/>
  <c r="R140" i="2"/>
  <c r="R141" i="2" s="1"/>
  <c r="G140" i="2"/>
  <c r="H140" i="2" s="1"/>
  <c r="F138" i="2"/>
  <c r="R132" i="2"/>
  <c r="R131" i="2"/>
  <c r="R104" i="2"/>
  <c r="R103" i="2"/>
  <c r="R102" i="2"/>
  <c r="R101" i="2"/>
  <c r="R100" i="2"/>
  <c r="R99" i="2"/>
  <c r="R98" i="2"/>
  <c r="R97" i="2"/>
  <c r="R96" i="2"/>
  <c r="R88" i="2"/>
  <c r="J128" i="2" s="1"/>
  <c r="R128" i="2" s="1"/>
  <c r="G57" i="1"/>
  <c r="H57" i="1" s="1"/>
  <c r="T54" i="1"/>
  <c r="G52" i="1"/>
  <c r="H52" i="1" s="1"/>
  <c r="R48" i="1"/>
  <c r="T22" i="1"/>
  <c r="G21" i="1"/>
  <c r="H21" i="1" s="1"/>
  <c r="G19" i="1"/>
  <c r="H19" i="1" s="1"/>
  <c r="R18" i="1"/>
  <c r="F14" i="1"/>
  <c r="R13" i="1"/>
  <c r="R11" i="1"/>
  <c r="G8" i="1"/>
  <c r="H8" i="1" s="1"/>
  <c r="F10" i="1" l="1"/>
  <c r="F6" i="1" s="1"/>
  <c r="R7" i="1"/>
  <c r="T48" i="1"/>
  <c r="R25" i="1"/>
  <c r="F27" i="1"/>
  <c r="T13" i="1"/>
  <c r="F13" i="1"/>
  <c r="T18" i="1"/>
  <c r="R15" i="1"/>
  <c r="F18" i="1"/>
  <c r="R89" i="2"/>
  <c r="T1042" i="2"/>
  <c r="F1052" i="2"/>
  <c r="T1075" i="2"/>
  <c r="F1078" i="2"/>
  <c r="E5" i="2"/>
  <c r="S165" i="2"/>
  <c r="R425" i="2"/>
  <c r="R431" i="2" s="1"/>
  <c r="T431" i="2" s="1"/>
  <c r="F421" i="2" s="1"/>
  <c r="T210" i="2"/>
  <c r="F207" i="2" s="1"/>
  <c r="T141" i="2"/>
  <c r="R137" i="2"/>
  <c r="R382" i="2"/>
  <c r="R388" i="2"/>
  <c r="R374" i="2"/>
  <c r="R530" i="2"/>
  <c r="R525" i="2" s="1"/>
  <c r="R513" i="2"/>
  <c r="R511" i="2" s="1"/>
  <c r="R480" i="2"/>
  <c r="R544" i="2"/>
  <c r="T544" i="2" s="1"/>
  <c r="F541" i="2" s="1"/>
  <c r="R486" i="2"/>
  <c r="J853" i="2"/>
  <c r="R853" i="2" s="1"/>
  <c r="J854" i="2"/>
  <c r="R854" i="2" s="1"/>
  <c r="J881" i="2"/>
  <c r="J880" i="2"/>
  <c r="R880" i="2" s="1"/>
  <c r="R888" i="2" s="1"/>
  <c r="T888" i="2" s="1"/>
  <c r="F881" i="2" s="1"/>
  <c r="G879" i="2" s="1"/>
  <c r="H879" i="2" s="1"/>
  <c r="R1015" i="2"/>
  <c r="R1004" i="2"/>
  <c r="J996" i="2"/>
  <c r="R996" i="2" s="1"/>
  <c r="R861" i="2"/>
  <c r="R709" i="2"/>
  <c r="R762" i="2"/>
  <c r="R741" i="2"/>
  <c r="R727" i="2"/>
  <c r="R638" i="2"/>
  <c r="T638" i="2" s="1"/>
  <c r="F637" i="2" s="1"/>
  <c r="G635" i="2" s="1"/>
  <c r="H635" i="2" s="1"/>
  <c r="R868" i="2"/>
  <c r="R582" i="2"/>
  <c r="R598" i="2" s="1"/>
  <c r="R264" i="2"/>
  <c r="T652" i="2"/>
  <c r="F642" i="2" s="1"/>
  <c r="G639" i="2" s="1"/>
  <c r="H639" i="2" s="1"/>
  <c r="R445" i="2"/>
  <c r="R467" i="2" s="1"/>
  <c r="R268" i="2"/>
  <c r="R451" i="2"/>
  <c r="R676" i="2"/>
  <c r="T676" i="2" s="1"/>
  <c r="F667" i="2" s="1"/>
  <c r="G666" i="2" s="1"/>
  <c r="H666" i="2" s="1"/>
  <c r="R296" i="2"/>
  <c r="R239" i="2"/>
  <c r="R243" i="2"/>
  <c r="E4" i="2"/>
  <c r="R199" i="2"/>
  <c r="T199" i="2" s="1"/>
  <c r="F198" i="2" s="1"/>
  <c r="G196" i="2" s="1"/>
  <c r="H196" i="2" s="1"/>
  <c r="R190" i="2"/>
  <c r="T190" i="2" s="1"/>
  <c r="F176" i="2" s="1"/>
  <c r="G175" i="2" s="1"/>
  <c r="H175" i="2" s="1"/>
  <c r="T137" i="2"/>
  <c r="F132" i="2" s="1"/>
  <c r="G130" i="2" s="1"/>
  <c r="H130" i="2" s="1"/>
  <c r="R152" i="2"/>
  <c r="T152" i="2" s="1"/>
  <c r="F150" i="2" s="1"/>
  <c r="R929" i="2"/>
  <c r="T929" i="2" s="1"/>
  <c r="R907" i="2"/>
  <c r="T907" i="2" s="1"/>
  <c r="R165" i="2"/>
  <c r="T165" i="2" s="1"/>
  <c r="F154" i="2" s="1"/>
  <c r="R195" i="2"/>
  <c r="T195" i="2" s="1"/>
  <c r="F194" i="2" s="1"/>
  <c r="G191" i="2" s="1"/>
  <c r="H191" i="2" s="1"/>
  <c r="R231" i="2"/>
  <c r="T231" i="2" s="1"/>
  <c r="F217" i="2" s="1"/>
  <c r="G216" i="2" s="1"/>
  <c r="H216" i="2" s="1"/>
  <c r="R552" i="2"/>
  <c r="T552" i="2" s="1"/>
  <c r="F546" i="2" s="1"/>
  <c r="R982" i="2"/>
  <c r="F4" i="1"/>
  <c r="R173" i="2"/>
  <c r="T697" i="2"/>
  <c r="J997" i="2"/>
  <c r="R997" i="2" s="1"/>
  <c r="G1057" i="2"/>
  <c r="H1057" i="2" s="1"/>
  <c r="J127" i="2"/>
  <c r="R127" i="2" s="1"/>
  <c r="R145" i="2"/>
  <c r="T145" i="2" s="1"/>
  <c r="F143" i="2" s="1"/>
  <c r="R917" i="2"/>
  <c r="T917" i="2" s="1"/>
  <c r="F914" i="2" s="1"/>
  <c r="G912" i="2" s="1"/>
  <c r="H912" i="2" s="1"/>
  <c r="J112" i="2"/>
  <c r="J126" i="2"/>
  <c r="R126" i="2" s="1"/>
  <c r="F7" i="1" l="1"/>
  <c r="G12" i="1"/>
  <c r="H12" i="1" s="1"/>
  <c r="G16" i="1"/>
  <c r="H16" i="1" s="1"/>
  <c r="F15" i="1"/>
  <c r="G14" i="1" s="1"/>
  <c r="H14" i="1" s="1"/>
  <c r="R4" i="1"/>
  <c r="F24" i="1"/>
  <c r="G26" i="1"/>
  <c r="H26" i="1" s="1"/>
  <c r="J90" i="2"/>
  <c r="R419" i="2"/>
  <c r="T923" i="2"/>
  <c r="F925" i="2"/>
  <c r="F1075" i="2"/>
  <c r="G1073" i="2" s="1"/>
  <c r="H1073" i="2" s="1"/>
  <c r="G1076" i="2"/>
  <c r="H1076" i="2" s="1"/>
  <c r="F1042" i="2"/>
  <c r="G1040" i="2" s="1"/>
  <c r="H1040" i="2" s="1"/>
  <c r="G1046" i="2"/>
  <c r="H1046" i="2" s="1"/>
  <c r="G206" i="2"/>
  <c r="H206" i="2" s="1"/>
  <c r="F205" i="2"/>
  <c r="G204" i="2" s="1"/>
  <c r="H204" i="2" s="1"/>
  <c r="T693" i="2"/>
  <c r="F695" i="2"/>
  <c r="F693" i="2" s="1"/>
  <c r="G692" i="2" s="1"/>
  <c r="H692" i="2" s="1"/>
  <c r="G142" i="2"/>
  <c r="H142" i="2" s="1"/>
  <c r="F139" i="2"/>
  <c r="G138" i="2" s="1"/>
  <c r="H138" i="2" s="1"/>
  <c r="G148" i="2"/>
  <c r="H148" i="2" s="1"/>
  <c r="S147" i="2"/>
  <c r="F153" i="2"/>
  <c r="G420" i="2"/>
  <c r="H420" i="2" s="1"/>
  <c r="R295" i="2"/>
  <c r="R323" i="2" s="1"/>
  <c r="S323" i="2"/>
  <c r="F286" i="2" s="1"/>
  <c r="R250" i="2"/>
  <c r="S250" i="2"/>
  <c r="T139" i="2"/>
  <c r="R205" i="2"/>
  <c r="T205" i="2"/>
  <c r="T598" i="2"/>
  <c r="F567" i="2" s="1"/>
  <c r="R139" i="2"/>
  <c r="T173" i="2"/>
  <c r="R147" i="2"/>
  <c r="T419" i="2"/>
  <c r="F375" i="2" s="1"/>
  <c r="R493" i="2"/>
  <c r="T493" i="2" s="1"/>
  <c r="R510" i="2"/>
  <c r="R539" i="2" s="1"/>
  <c r="R849" i="2"/>
  <c r="R859" i="2" s="1"/>
  <c r="R994" i="2"/>
  <c r="R805" i="2"/>
  <c r="T805" i="2" s="1"/>
  <c r="T708" i="2" s="1"/>
  <c r="R878" i="2"/>
  <c r="T878" i="2" s="1"/>
  <c r="F865" i="2" s="1"/>
  <c r="G860" i="2" s="1"/>
  <c r="H860" i="2" s="1"/>
  <c r="R285" i="2"/>
  <c r="T285" i="2" s="1"/>
  <c r="F258" i="2" s="1"/>
  <c r="G256" i="2" s="1"/>
  <c r="H256" i="2" s="1"/>
  <c r="R112" i="2"/>
  <c r="J125" i="2"/>
  <c r="R125" i="2" s="1"/>
  <c r="R980" i="2"/>
  <c r="R981" i="2"/>
  <c r="R979" i="2"/>
  <c r="R978" i="2"/>
  <c r="G373" i="2" l="1"/>
  <c r="H373" i="2" s="1"/>
  <c r="F5" i="1"/>
  <c r="G4" i="1" s="1"/>
  <c r="H4" i="1" s="1"/>
  <c r="G6" i="1"/>
  <c r="H6" i="1" s="1"/>
  <c r="F239" i="2"/>
  <c r="F236" i="2" s="1"/>
  <c r="F234" i="2" s="1"/>
  <c r="F232" i="2" s="1"/>
  <c r="S238" i="2"/>
  <c r="S233" i="2" s="1"/>
  <c r="F923" i="2"/>
  <c r="G922" i="2" s="1"/>
  <c r="H922" i="2" s="1"/>
  <c r="G924" i="2"/>
  <c r="H924" i="2" s="1"/>
  <c r="F482" i="2"/>
  <c r="G480" i="2" s="1"/>
  <c r="H480" i="2" s="1"/>
  <c r="G564" i="2"/>
  <c r="H564" i="2" s="1"/>
  <c r="F711" i="2"/>
  <c r="F707" i="2" s="1"/>
  <c r="T147" i="2"/>
  <c r="F167" i="2"/>
  <c r="G153" i="2"/>
  <c r="H153" i="2" s="1"/>
  <c r="F146" i="2"/>
  <c r="T250" i="2"/>
  <c r="T323" i="2"/>
  <c r="F288" i="2" s="1"/>
  <c r="G286" i="2" s="1"/>
  <c r="H286" i="2" s="1"/>
  <c r="T539" i="2"/>
  <c r="F496" i="2" s="1"/>
  <c r="G494" i="2" s="1"/>
  <c r="H494" i="2" s="1"/>
  <c r="T859" i="2"/>
  <c r="T848" i="2" s="1"/>
  <c r="R977" i="2"/>
  <c r="R953" i="2" s="1"/>
  <c r="R1039" i="2" s="1"/>
  <c r="T634" i="2"/>
  <c r="T554" i="2" s="1"/>
  <c r="F241" i="2" l="1"/>
  <c r="G239" i="2" s="1"/>
  <c r="H239" i="2" s="1"/>
  <c r="T238" i="2"/>
  <c r="T479" i="2"/>
  <c r="F479" i="2"/>
  <c r="G478" i="2" s="1"/>
  <c r="H478" i="2" s="1"/>
  <c r="G707" i="2"/>
  <c r="H707" i="2" s="1"/>
  <c r="F851" i="2"/>
  <c r="F847" i="2" s="1"/>
  <c r="F609" i="2"/>
  <c r="G166" i="2"/>
  <c r="H166" i="2" s="1"/>
  <c r="F147" i="2"/>
  <c r="G146" i="2" s="1"/>
  <c r="H146" i="2" s="1"/>
  <c r="T1039" i="2"/>
  <c r="F238" i="2" l="1"/>
  <c r="G236" i="2" s="1"/>
  <c r="H236" i="2" s="1"/>
  <c r="T952" i="2"/>
  <c r="F955" i="2"/>
  <c r="G845" i="2"/>
  <c r="H845" i="2" s="1"/>
  <c r="G849" i="2"/>
  <c r="H849" i="2" s="1"/>
  <c r="G607" i="2"/>
  <c r="H607" i="2" s="1"/>
  <c r="F554" i="2"/>
  <c r="J92" i="2"/>
  <c r="R92" i="2" s="1"/>
  <c r="S108" i="2" s="1"/>
  <c r="R90" i="2"/>
  <c r="R91" i="2" s="1"/>
  <c r="J95" i="2"/>
  <c r="R95" i="2" s="1"/>
  <c r="J111" i="2" s="1"/>
  <c r="S89" i="2"/>
  <c r="T89" i="2" l="1"/>
  <c r="J109" i="2"/>
  <c r="R109" i="2" s="1"/>
  <c r="F952" i="2"/>
  <c r="G950" i="2" s="1"/>
  <c r="H950" i="2" s="1"/>
  <c r="G953" i="2"/>
  <c r="H953" i="2" s="1"/>
  <c r="G553" i="2"/>
  <c r="H553" i="2" s="1"/>
  <c r="F92" i="2"/>
  <c r="R111" i="2"/>
  <c r="J121" i="2"/>
  <c r="S90" i="2"/>
  <c r="S91" i="2" s="1"/>
  <c r="R108" i="2"/>
  <c r="F10" i="2" l="1"/>
  <c r="T91" i="2"/>
  <c r="F11" i="2" s="1"/>
  <c r="T108" i="2"/>
  <c r="F93" i="2" s="1"/>
  <c r="R121" i="2"/>
  <c r="J124" i="2"/>
  <c r="R124" i="2" s="1"/>
  <c r="J122" i="2"/>
  <c r="R122" i="2" s="1"/>
  <c r="J123" i="2"/>
  <c r="R123" i="2" s="1"/>
  <c r="J116" i="2"/>
  <c r="G92" i="2" l="1"/>
  <c r="H92" i="2" s="1"/>
  <c r="G10" i="2"/>
  <c r="H10" i="2" s="1"/>
  <c r="J118" i="2"/>
  <c r="J117" i="2"/>
  <c r="R117" i="2" s="1"/>
  <c r="R116" i="2"/>
  <c r="J120" i="2"/>
  <c r="R120" i="2" s="1"/>
  <c r="S115" i="2"/>
  <c r="F109" i="2" s="1"/>
  <c r="R115" i="2"/>
  <c r="S129" i="2" l="1"/>
  <c r="F116" i="2" s="1"/>
  <c r="F8" i="2" s="1"/>
  <c r="T115" i="2"/>
  <c r="F112" i="2" s="1"/>
  <c r="R129" i="2"/>
  <c r="G109" i="2" l="1"/>
  <c r="H109" i="2" s="1"/>
  <c r="S9" i="2"/>
  <c r="S7" i="2" s="1"/>
  <c r="S5" i="2" s="1"/>
  <c r="T129" i="2"/>
  <c r="F6" i="2" l="1"/>
  <c r="T9" i="2"/>
  <c r="T7" i="2" s="1"/>
  <c r="F118" i="2"/>
  <c r="F9" i="2" s="1"/>
  <c r="F4" i="2" l="1"/>
  <c r="G116" i="2"/>
  <c r="H116" i="2" s="1"/>
  <c r="F7" i="2" l="1"/>
  <c r="G6" i="2" s="1"/>
  <c r="G8" i="2"/>
  <c r="H8" i="2" s="1"/>
  <c r="H6" i="2" l="1"/>
  <c r="R434" i="2"/>
  <c r="R477" i="2" s="1"/>
  <c r="T477" i="2" s="1"/>
  <c r="T433" i="2" l="1"/>
  <c r="T233" i="2" s="1"/>
  <c r="T5" i="2" s="1"/>
  <c r="F436" i="2"/>
  <c r="G434" i="2" l="1"/>
  <c r="H434" i="2" s="1"/>
  <c r="F433" i="2"/>
  <c r="G432" i="2" l="1"/>
  <c r="H432" i="2" s="1"/>
  <c r="F235" i="2"/>
  <c r="G234" i="2" l="1"/>
  <c r="H234" i="2" s="1"/>
  <c r="F233" i="2"/>
  <c r="G232" i="2" l="1"/>
  <c r="H232" i="2" s="1"/>
  <c r="F5" i="2"/>
  <c r="G4" i="2" s="1"/>
  <c r="H4" i="2" s="1"/>
</calcChain>
</file>

<file path=xl/comments1.xml><?xml version="1.0" encoding="utf-8"?>
<comments xmlns="http://schemas.openxmlformats.org/spreadsheetml/2006/main">
  <authors>
    <author>최지영</author>
  </authors>
  <commentList>
    <comment ref="C216" authorId="0" shapeId="0">
      <text>
        <r>
          <rPr>
            <b/>
            <sz val="9"/>
            <color indexed="81"/>
            <rFont val="돋움"/>
            <family val="3"/>
            <charset val="129"/>
          </rPr>
          <t>최지영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에어컨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원격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시스템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</t>
        </r>
      </text>
    </comment>
  </commentList>
</comments>
</file>

<file path=xl/sharedStrings.xml><?xml version="1.0" encoding="utf-8"?>
<sst xmlns="http://schemas.openxmlformats.org/spreadsheetml/2006/main" count="3864" uniqueCount="1252">
  <si>
    <t>&lt;세입&gt;</t>
    <phoneticPr fontId="3" type="noConversion"/>
  </si>
  <si>
    <t xml:space="preserve"> </t>
    <phoneticPr fontId="3" type="noConversion"/>
  </si>
  <si>
    <t>(단위 : 천원)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</si>
  <si>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</si>
  <si>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</si>
  <si>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</si>
  <si>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</si>
  <si>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15보조금(C)</t>
    <phoneticPr fontId="3" type="noConversion"/>
  </si>
  <si>
    <t>증감</t>
    <phoneticPr fontId="3" type="noConversion"/>
  </si>
  <si>
    <t>산   출   내   역</t>
    <phoneticPr fontId="3" type="noConversion"/>
  </si>
  <si>
    <t>15자부담(D)</t>
    <phoneticPr fontId="3" type="noConversion"/>
  </si>
  <si>
    <t>금액</t>
    <phoneticPr fontId="3" type="noConversion"/>
  </si>
  <si>
    <t>비율(%)</t>
    <phoneticPr fontId="3" type="noConversion"/>
  </si>
  <si>
    <t>계</t>
    <phoneticPr fontId="3" type="noConversion"/>
  </si>
  <si>
    <t xml:space="preserve"> </t>
    <phoneticPr fontId="3" type="noConversion"/>
  </si>
  <si>
    <t>보조금
수입</t>
    <phoneticPr fontId="3" type="noConversion"/>
  </si>
  <si>
    <t>지방비</t>
    <phoneticPr fontId="3" type="noConversion"/>
  </si>
  <si>
    <t xml:space="preserve"> 0 지방비보조금</t>
    <phoneticPr fontId="3" type="noConversion"/>
  </si>
  <si>
    <t>보조금수입</t>
    <phoneticPr fontId="3" type="noConversion"/>
  </si>
  <si>
    <t>기능보강</t>
    <phoneticPr fontId="3" type="noConversion"/>
  </si>
  <si>
    <t xml:space="preserve"> 0 기능보강 보조금</t>
    <phoneticPr fontId="3" type="noConversion"/>
  </si>
  <si>
    <t>기타보조금수입</t>
    <phoneticPr fontId="3" type="noConversion"/>
  </si>
  <si>
    <t xml:space="preserve"> 0 기타보조금</t>
    <phoneticPr fontId="3" type="noConversion"/>
  </si>
  <si>
    <t>후원금
수입</t>
    <phoneticPr fontId="3" type="noConversion"/>
  </si>
  <si>
    <t>후원금수입</t>
    <phoneticPr fontId="3" type="noConversion"/>
  </si>
  <si>
    <t xml:space="preserve"> (0 지정후원금수입</t>
    <phoneticPr fontId="3" type="noConversion"/>
  </si>
  <si>
    <t xml:space="preserve"> (0 비지정후원금수입</t>
    <phoneticPr fontId="3" type="noConversion"/>
  </si>
  <si>
    <t>전입금</t>
    <phoneticPr fontId="3" type="noConversion"/>
  </si>
  <si>
    <t xml:space="preserve"> (0 법인전입금</t>
    <phoneticPr fontId="3" type="noConversion"/>
  </si>
  <si>
    <t>사업수입</t>
    <phoneticPr fontId="3" type="noConversion"/>
  </si>
  <si>
    <t xml:space="preserve"> (0 가정환경개선사업사업이용료수입</t>
    <phoneticPr fontId="3" type="noConversion"/>
  </si>
  <si>
    <t xml:space="preserve"> (0 발달재활서비스사업수입</t>
    <phoneticPr fontId="3" type="noConversion"/>
  </si>
  <si>
    <t xml:space="preserve"> (0 생활용구보급사업수입</t>
    <phoneticPr fontId="3" type="noConversion"/>
  </si>
  <si>
    <t xml:space="preserve"> (0 레포츠체험활동</t>
    <phoneticPr fontId="3" type="noConversion"/>
  </si>
  <si>
    <t xml:space="preserve"> (0 스킨스쿠버다이빙교실사업수입</t>
    <phoneticPr fontId="3" type="noConversion"/>
  </si>
  <si>
    <t xml:space="preserve"> (0 수영교실사업수입 </t>
    <phoneticPr fontId="3" type="noConversion"/>
  </si>
  <si>
    <t xml:space="preserve"> (0 등산교실사업수입 </t>
    <phoneticPr fontId="3" type="noConversion"/>
  </si>
  <si>
    <t xml:space="preserve"> (0 수상스키강습회사업수입 </t>
    <phoneticPr fontId="3" type="noConversion"/>
  </si>
  <si>
    <t xml:space="preserve"> (0 레프팅체험사업수입 </t>
    <phoneticPr fontId="3" type="noConversion"/>
  </si>
  <si>
    <t xml:space="preserve"> (0 중증장애인활동보조사업수입</t>
    <phoneticPr fontId="3" type="noConversion"/>
  </si>
  <si>
    <t xml:space="preserve"> (0 여가활동사업수입</t>
    <phoneticPr fontId="3" type="noConversion"/>
  </si>
  <si>
    <t xml:space="preserve"> (0 음악치료사업수입</t>
    <phoneticPr fontId="3" type="noConversion"/>
  </si>
  <si>
    <t xml:space="preserve"> (0 실습실이용료수입</t>
    <phoneticPr fontId="3" type="noConversion"/>
  </si>
  <si>
    <t xml:space="preserve"> (0 자판기운영사업수입</t>
    <phoneticPr fontId="3" type="noConversion"/>
  </si>
  <si>
    <t xml:space="preserve"> (0 식당운영사업수입</t>
    <phoneticPr fontId="3" type="noConversion"/>
  </si>
  <si>
    <t xml:space="preserve"> (0 물리치료실사업수입</t>
    <phoneticPr fontId="3" type="noConversion"/>
  </si>
  <si>
    <t>잡수입</t>
    <phoneticPr fontId="3" type="noConversion"/>
  </si>
  <si>
    <t xml:space="preserve"> (0 예금이자수입</t>
    <phoneticPr fontId="3" type="noConversion"/>
  </si>
  <si>
    <t>전년도</t>
    <phoneticPr fontId="3" type="noConversion"/>
  </si>
  <si>
    <t xml:space="preserve"> (0 전년도이월금</t>
    <phoneticPr fontId="3" type="noConversion"/>
  </si>
  <si>
    <t>이월금</t>
    <phoneticPr fontId="3" type="noConversion"/>
  </si>
  <si>
    <t>&lt;세출&gt;</t>
    <phoneticPr fontId="3" type="noConversion"/>
  </si>
  <si>
    <t>(단위 : 천원)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</si>
  <si>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</si>
  <si>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</si>
  <si>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</si>
  <si>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</si>
  <si>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증감</t>
    <phoneticPr fontId="3" type="noConversion"/>
  </si>
  <si>
    <t>산출내역</t>
    <phoneticPr fontId="3" type="noConversion"/>
  </si>
  <si>
    <t>사무비</t>
    <phoneticPr fontId="3" type="noConversion"/>
  </si>
  <si>
    <t>인건비</t>
    <phoneticPr fontId="3" type="noConversion"/>
  </si>
  <si>
    <t>급여</t>
    <phoneticPr fontId="3" type="noConversion"/>
  </si>
  <si>
    <t>*</t>
  </si>
  <si>
    <t>명</t>
  </si>
  <si>
    <t>월</t>
  </si>
  <si>
    <t>=</t>
  </si>
  <si>
    <t xml:space="preserve"> 0 연봉직   </t>
    <phoneticPr fontId="3" type="noConversion"/>
  </si>
  <si>
    <t>*</t>
    <phoneticPr fontId="3" type="noConversion"/>
  </si>
  <si>
    <t>명</t>
    <phoneticPr fontId="3" type="noConversion"/>
  </si>
  <si>
    <t>월</t>
    <phoneticPr fontId="3" type="noConversion"/>
  </si>
  <si>
    <t>=</t>
    <phoneticPr fontId="3" type="noConversion"/>
  </si>
  <si>
    <t xml:space="preserve"> 0 기말수당</t>
    <phoneticPr fontId="3" type="noConversion"/>
  </si>
  <si>
    <t>회</t>
    <phoneticPr fontId="3" type="noConversion"/>
  </si>
  <si>
    <t>제수당</t>
    <phoneticPr fontId="3" type="noConversion"/>
  </si>
  <si>
    <t xml:space="preserve"> 0 명절휴가비</t>
    <phoneticPr fontId="3" type="noConversion"/>
  </si>
  <si>
    <t xml:space="preserve"> 0 여름휴가비 </t>
    <phoneticPr fontId="3" type="noConversion"/>
  </si>
  <si>
    <t>38명</t>
    <phoneticPr fontId="3" type="noConversion"/>
  </si>
  <si>
    <t xml:space="preserve"> 0 조정수당</t>
    <phoneticPr fontId="3" type="noConversion"/>
  </si>
  <si>
    <t xml:space="preserve"> 0 체력단련비</t>
    <phoneticPr fontId="3" type="noConversion"/>
  </si>
  <si>
    <t xml:space="preserve"> 0 가족수당</t>
    <phoneticPr fontId="3" type="noConversion"/>
  </si>
  <si>
    <t xml:space="preserve"> 0 특수업무수당</t>
    <phoneticPr fontId="3" type="noConversion"/>
  </si>
  <si>
    <t xml:space="preserve"> 0 직책수당</t>
    <phoneticPr fontId="3" type="noConversion"/>
  </si>
  <si>
    <t xml:space="preserve"> 0 정액급식비</t>
    <phoneticPr fontId="3" type="noConversion"/>
  </si>
  <si>
    <t xml:space="preserve"> 0 관리자수당</t>
    <phoneticPr fontId="3" type="noConversion"/>
  </si>
  <si>
    <t xml:space="preserve"> 0 시간외수당</t>
    <phoneticPr fontId="3" type="noConversion"/>
  </si>
  <si>
    <t>퇴직적립금</t>
    <phoneticPr fontId="3" type="noConversion"/>
  </si>
  <si>
    <t>0 퇴직적립금</t>
    <phoneticPr fontId="3" type="noConversion"/>
  </si>
  <si>
    <t>1/12</t>
    <phoneticPr fontId="3" type="noConversion"/>
  </si>
  <si>
    <t>사회보험
부담비용</t>
    <phoneticPr fontId="3" type="noConversion"/>
  </si>
  <si>
    <t xml:space="preserve"> 0 건강보험료</t>
    <phoneticPr fontId="3" type="noConversion"/>
  </si>
  <si>
    <t>3.138%</t>
    <phoneticPr fontId="3" type="noConversion"/>
  </si>
  <si>
    <t>90%</t>
    <phoneticPr fontId="3" type="noConversion"/>
  </si>
  <si>
    <t xml:space="preserve"> 0 국민연금부담금</t>
    <phoneticPr fontId="3" type="noConversion"/>
  </si>
  <si>
    <t>4.5%</t>
    <phoneticPr fontId="3" type="noConversion"/>
  </si>
  <si>
    <t xml:space="preserve"> 0 고용보험부담금</t>
    <phoneticPr fontId="3" type="noConversion"/>
  </si>
  <si>
    <t>1.3%</t>
    <phoneticPr fontId="3" type="noConversion"/>
  </si>
  <si>
    <t xml:space="preserve"> 0 산재보험부담금</t>
    <phoneticPr fontId="3" type="noConversion"/>
  </si>
  <si>
    <t>1.063%</t>
    <phoneticPr fontId="3" type="noConversion"/>
  </si>
  <si>
    <t xml:space="preserve"> 0 건강보험료</t>
  </si>
  <si>
    <t xml:space="preserve"> 0 국민연금부담금</t>
  </si>
  <si>
    <t xml:space="preserve"> 0 고용보험부담금</t>
  </si>
  <si>
    <t xml:space="preserve"> 0 산재보험부담금</t>
  </si>
  <si>
    <t>기타
후생
경비</t>
    <phoneticPr fontId="3" type="noConversion"/>
  </si>
  <si>
    <t xml:space="preserve"> 0 팀운영비</t>
  </si>
  <si>
    <t xml:space="preserve"> 0 직원선물비</t>
  </si>
  <si>
    <t>회</t>
  </si>
  <si>
    <t xml:space="preserve"> 0 직원연수비</t>
  </si>
  <si>
    <t xml:space="preserve"> 0 직원업무능력향상비</t>
    <phoneticPr fontId="3" type="noConversion"/>
  </si>
  <si>
    <t>업무
추진비</t>
    <phoneticPr fontId="3" type="noConversion"/>
  </si>
  <si>
    <t xml:space="preserve"> 0 업무추진비</t>
    <phoneticPr fontId="3" type="noConversion"/>
  </si>
  <si>
    <t>회의비</t>
    <phoneticPr fontId="3" type="noConversion"/>
  </si>
  <si>
    <t xml:space="preserve"> 0 회의비</t>
    <phoneticPr fontId="3" type="noConversion"/>
  </si>
  <si>
    <t xml:space="preserve"> 0 운영위원회의비</t>
    <phoneticPr fontId="3" type="noConversion"/>
  </si>
  <si>
    <t xml:space="preserve"> 0 운영위원회의식사비</t>
    <phoneticPr fontId="3" type="noConversion"/>
  </si>
  <si>
    <t>운영비</t>
    <phoneticPr fontId="3" type="noConversion"/>
  </si>
  <si>
    <t>여비</t>
    <phoneticPr fontId="3" type="noConversion"/>
  </si>
  <si>
    <t xml:space="preserve"> 0 국내여비</t>
    <phoneticPr fontId="3" type="noConversion"/>
  </si>
  <si>
    <t xml:space="preserve"> 0 국외여비</t>
    <phoneticPr fontId="3" type="noConversion"/>
  </si>
  <si>
    <t>수용비 및 
수수료</t>
    <phoneticPr fontId="3" type="noConversion"/>
  </si>
  <si>
    <t xml:space="preserve"> 0 사무용품구입비 </t>
    <phoneticPr fontId="3" type="noConversion"/>
  </si>
  <si>
    <t xml:space="preserve"> 0 집기 및 소모품구입비</t>
    <phoneticPr fontId="3" type="noConversion"/>
  </si>
  <si>
    <t xml:space="preserve"> 0 인쇄비</t>
    <phoneticPr fontId="3" type="noConversion"/>
  </si>
  <si>
    <t xml:space="preserve"> 0 수수료</t>
    <phoneticPr fontId="3" type="noConversion"/>
  </si>
  <si>
    <t xml:space="preserve"> 0 CATV 시청료</t>
    <phoneticPr fontId="3" type="noConversion"/>
  </si>
  <si>
    <t xml:space="preserve"> 0 기타잡비</t>
    <phoneticPr fontId="3" type="noConversion"/>
  </si>
  <si>
    <t>공공요금</t>
    <phoneticPr fontId="3" type="noConversion"/>
  </si>
  <si>
    <t xml:space="preserve"> 0 전기요금</t>
    <phoneticPr fontId="3" type="noConversion"/>
  </si>
  <si>
    <t xml:space="preserve"> 0 상하수도요금</t>
  </si>
  <si>
    <t xml:space="preserve"> 0 전화요금</t>
  </si>
  <si>
    <t xml:space="preserve"> 0 우편요금</t>
    <phoneticPr fontId="3" type="noConversion"/>
  </si>
  <si>
    <t xml:space="preserve"> 0 PC통신망이용료</t>
    <phoneticPr fontId="3" type="noConversion"/>
  </si>
  <si>
    <t>제세공과금</t>
    <phoneticPr fontId="3" type="noConversion"/>
  </si>
  <si>
    <t xml:space="preserve"> 0 차량검사료</t>
    <phoneticPr fontId="3" type="noConversion"/>
  </si>
  <si>
    <t>대</t>
    <phoneticPr fontId="3" type="noConversion"/>
  </si>
  <si>
    <t xml:space="preserve"> 0 장애인복지관협회비</t>
    <phoneticPr fontId="3" type="noConversion"/>
  </si>
  <si>
    <t xml:space="preserve"> 0 한국시각장애인복지관협의회비</t>
    <phoneticPr fontId="3" type="noConversion"/>
  </si>
  <si>
    <t xml:space="preserve"> 0 시설환경개선부담금</t>
    <phoneticPr fontId="3" type="noConversion"/>
  </si>
  <si>
    <t xml:space="preserve"> 0 차량환경개선부담금</t>
    <phoneticPr fontId="3" type="noConversion"/>
  </si>
  <si>
    <t xml:space="preserve"> 0 자동차세</t>
    <phoneticPr fontId="3" type="noConversion"/>
  </si>
  <si>
    <t xml:space="preserve"> 0 차량보험료</t>
    <phoneticPr fontId="3" type="noConversion"/>
  </si>
  <si>
    <t xml:space="preserve"> 0 이행보증보험료</t>
    <phoneticPr fontId="3" type="noConversion"/>
  </si>
  <si>
    <t>+</t>
    <phoneticPr fontId="3" type="noConversion"/>
  </si>
  <si>
    <t>차량비</t>
    <phoneticPr fontId="3" type="noConversion"/>
  </si>
  <si>
    <t xml:space="preserve"> 0 차량유류비</t>
    <phoneticPr fontId="3" type="noConversion"/>
  </si>
  <si>
    <t xml:space="preserve"> 0 차량유지비</t>
    <phoneticPr fontId="3" type="noConversion"/>
  </si>
  <si>
    <t>연료비</t>
    <phoneticPr fontId="3" type="noConversion"/>
  </si>
  <si>
    <t xml:space="preserve"> 0 도시가스요금</t>
    <phoneticPr fontId="3" type="noConversion"/>
  </si>
  <si>
    <t>기타운영비</t>
    <phoneticPr fontId="3" type="noConversion"/>
  </si>
  <si>
    <t xml:space="preserve">0 기타운영비 </t>
    <phoneticPr fontId="3" type="noConversion"/>
  </si>
  <si>
    <t>재산
조성비</t>
    <phoneticPr fontId="3" type="noConversion"/>
  </si>
  <si>
    <t>시설비</t>
    <phoneticPr fontId="3" type="noConversion"/>
  </si>
  <si>
    <t xml:space="preserve"> 0 시설비</t>
    <phoneticPr fontId="3" type="noConversion"/>
  </si>
  <si>
    <t>자산취득비</t>
    <phoneticPr fontId="3" type="noConversion"/>
  </si>
  <si>
    <t xml:space="preserve"> 0 비품구입비</t>
    <phoneticPr fontId="3" type="noConversion"/>
  </si>
  <si>
    <t>시설장비
유지보수비</t>
    <phoneticPr fontId="3" type="noConversion"/>
  </si>
  <si>
    <t xml:space="preserve"> 0 비품유지보수비</t>
    <phoneticPr fontId="3" type="noConversion"/>
  </si>
  <si>
    <t xml:space="preserve"> 0 건물유지보수비</t>
    <phoneticPr fontId="3" type="noConversion"/>
  </si>
  <si>
    <t>건</t>
    <phoneticPr fontId="3" type="noConversion"/>
  </si>
  <si>
    <t>사업비</t>
    <phoneticPr fontId="3" type="noConversion"/>
  </si>
  <si>
    <t>교육재활
사업비</t>
    <phoneticPr fontId="3" type="noConversion"/>
  </si>
  <si>
    <t>평생교육
사업비</t>
    <phoneticPr fontId="3" type="noConversion"/>
  </si>
  <si>
    <t>2. 고졸</t>
    <phoneticPr fontId="3" type="noConversion"/>
  </si>
  <si>
    <t>2. 고졸 수험생 식비</t>
    <phoneticPr fontId="3" type="noConversion"/>
  </si>
  <si>
    <t>3. 시험진행 요원 및 자원봉사자 식비</t>
    <phoneticPr fontId="3" type="noConversion"/>
  </si>
  <si>
    <t>4. 간식비</t>
    <phoneticPr fontId="3" type="noConversion"/>
  </si>
  <si>
    <t>2. 간식비</t>
    <phoneticPr fontId="3" type="noConversion"/>
  </si>
  <si>
    <t>세트</t>
    <phoneticPr fontId="3" type="noConversion"/>
  </si>
  <si>
    <t>0 교재제작비</t>
    <phoneticPr fontId="3" type="noConversion"/>
  </si>
  <si>
    <t>열린점자교육사업</t>
    <phoneticPr fontId="3" type="noConversion"/>
  </si>
  <si>
    <t>0 자원봉사자 교통비</t>
    <phoneticPr fontId="3" type="noConversion"/>
  </si>
  <si>
    <t>시간</t>
    <phoneticPr fontId="3" type="noConversion"/>
  </si>
  <si>
    <t>주</t>
    <phoneticPr fontId="3" type="noConversion"/>
  </si>
  <si>
    <t xml:space="preserve">계 </t>
    <phoneticPr fontId="3" type="noConversion"/>
  </si>
  <si>
    <t>자립생활교육사업</t>
    <phoneticPr fontId="3" type="noConversion"/>
  </si>
  <si>
    <t>0 점자판구입비</t>
    <phoneticPr fontId="3" type="noConversion"/>
  </si>
  <si>
    <t>기</t>
    <phoneticPr fontId="3" type="noConversion"/>
  </si>
  <si>
    <t>0 교육생식대</t>
    <phoneticPr fontId="3" type="noConversion"/>
  </si>
  <si>
    <t>0 상해보험료</t>
    <phoneticPr fontId="3" type="noConversion"/>
  </si>
  <si>
    <t>0 버스교통비</t>
    <phoneticPr fontId="3" type="noConversion"/>
  </si>
  <si>
    <t>1. 숙식 및 체험비</t>
    <phoneticPr fontId="3" type="noConversion"/>
  </si>
  <si>
    <t>(2,000원*9명*2회*2기</t>
    <phoneticPr fontId="3" type="noConversion"/>
  </si>
  <si>
    <t>3. 주유비</t>
    <phoneticPr fontId="3" type="noConversion"/>
  </si>
  <si>
    <t>1. 식비</t>
    <phoneticPr fontId="3" type="noConversion"/>
  </si>
  <si>
    <t>0 기관견학비용</t>
    <phoneticPr fontId="3" type="noConversion"/>
  </si>
  <si>
    <t>개소</t>
    <phoneticPr fontId="3" type="noConversion"/>
  </si>
  <si>
    <t>0 외식비용</t>
    <phoneticPr fontId="3" type="noConversion"/>
  </si>
  <si>
    <t>(3,000원*8명*3회*2기</t>
    <phoneticPr fontId="3" type="noConversion"/>
  </si>
  <si>
    <t>0 평가회의비</t>
    <phoneticPr fontId="3" type="noConversion"/>
  </si>
  <si>
    <t>0 자문회의비 290,000원</t>
    <phoneticPr fontId="3" type="noConversion"/>
  </si>
  <si>
    <t>1.자문비</t>
    <phoneticPr fontId="3" type="noConversion"/>
  </si>
  <si>
    <t>2.식비</t>
    <phoneticPr fontId="3" type="noConversion"/>
  </si>
  <si>
    <t>시각장애인
여가활동
사업비</t>
    <phoneticPr fontId="3" type="noConversion"/>
  </si>
  <si>
    <t>1. 강사비</t>
    <phoneticPr fontId="3" type="noConversion"/>
  </si>
  <si>
    <t xml:space="preserve">2. 조리비 </t>
    <phoneticPr fontId="3" type="noConversion"/>
  </si>
  <si>
    <t>1) 식재료 구입비</t>
    <phoneticPr fontId="3" type="noConversion"/>
  </si>
  <si>
    <t>2) 조리 소모품 구입비</t>
    <phoneticPr fontId="3" type="noConversion"/>
  </si>
  <si>
    <t>3. 홍보비</t>
    <phoneticPr fontId="3" type="noConversion"/>
  </si>
  <si>
    <t>점</t>
    <phoneticPr fontId="3" type="noConversion"/>
  </si>
  <si>
    <t>4. 구급약품비</t>
    <phoneticPr fontId="3" type="noConversion"/>
  </si>
  <si>
    <t>1.용품구입비</t>
    <phoneticPr fontId="3" type="noConversion"/>
  </si>
  <si>
    <t>개</t>
    <phoneticPr fontId="3" type="noConversion"/>
  </si>
  <si>
    <t>점자문해해득프로그램사업비</t>
    <phoneticPr fontId="3" type="noConversion"/>
  </si>
  <si>
    <t>안마 
창업 교육
훈련사업비</t>
    <phoneticPr fontId="3" type="noConversion"/>
  </si>
  <si>
    <t>1. 마사지</t>
    <phoneticPr fontId="3" type="noConversion"/>
  </si>
  <si>
    <t>2. 지압</t>
    <phoneticPr fontId="3" type="noConversion"/>
  </si>
  <si>
    <t>3. 근육학</t>
    <phoneticPr fontId="3" type="noConversion"/>
  </si>
  <si>
    <t>4. 침술</t>
    <phoneticPr fontId="3" type="noConversion"/>
  </si>
  <si>
    <t>1. 문화체험비</t>
    <phoneticPr fontId="3" type="noConversion"/>
  </si>
  <si>
    <t>3. 교통비</t>
    <phoneticPr fontId="3" type="noConversion"/>
  </si>
  <si>
    <t>4. 기타잡비</t>
    <phoneticPr fontId="3" type="noConversion"/>
  </si>
  <si>
    <t>1. 식대</t>
    <phoneticPr fontId="3" type="noConversion"/>
  </si>
  <si>
    <t>1. 교육생 평가회비</t>
    <phoneticPr fontId="3" type="noConversion"/>
  </si>
  <si>
    <t>12</t>
    <phoneticPr fontId="3" type="noConversion"/>
  </si>
  <si>
    <t>1명</t>
    <phoneticPr fontId="3" type="noConversion"/>
  </si>
  <si>
    <t>12월</t>
    <phoneticPr fontId="3" type="noConversion"/>
  </si>
  <si>
    <t>0 기타운영비</t>
    <phoneticPr fontId="3" type="noConversion"/>
  </si>
  <si>
    <t>피부미용훈련</t>
    <phoneticPr fontId="3" type="noConversion"/>
  </si>
  <si>
    <t>1. 시험용화장품세트</t>
    <phoneticPr fontId="3" type="noConversion"/>
  </si>
  <si>
    <t>2. 시험용 소도구 세트</t>
    <phoneticPr fontId="3" type="noConversion"/>
  </si>
  <si>
    <t>통</t>
    <phoneticPr fontId="3" type="noConversion"/>
  </si>
  <si>
    <t>장</t>
    <phoneticPr fontId="3" type="noConversion"/>
  </si>
  <si>
    <t>기</t>
  </si>
  <si>
    <t>1. 베드</t>
    <phoneticPr fontId="3" type="noConversion"/>
  </si>
  <si>
    <t>0 모의시험 진행비</t>
    <phoneticPr fontId="3" type="noConversion"/>
  </si>
  <si>
    <t>2일*2기</t>
    <phoneticPr fontId="3" type="noConversion"/>
  </si>
  <si>
    <t>일</t>
    <phoneticPr fontId="3" type="noConversion"/>
  </si>
  <si>
    <t>0 교육평가회 및 수료식비</t>
    <phoneticPr fontId="3" type="noConversion"/>
  </si>
  <si>
    <t>1. 교육평가회비</t>
    <phoneticPr fontId="3" type="noConversion"/>
  </si>
  <si>
    <t>2. 수료식 선물비</t>
    <phoneticPr fontId="3" type="noConversion"/>
  </si>
  <si>
    <t xml:space="preserve">0 보험료 </t>
    <phoneticPr fontId="3" type="noConversion"/>
  </si>
  <si>
    <t>사회심리
재활사업비</t>
    <phoneticPr fontId="3" type="noConversion"/>
  </si>
  <si>
    <t>음악치료
사업비</t>
    <phoneticPr fontId="3" type="noConversion"/>
  </si>
  <si>
    <t>1</t>
    <phoneticPr fontId="3" type="noConversion"/>
  </si>
  <si>
    <t>인</t>
    <phoneticPr fontId="3" type="noConversion"/>
  </si>
  <si>
    <t>부</t>
    <phoneticPr fontId="3" type="noConversion"/>
  </si>
  <si>
    <t>2</t>
  </si>
  <si>
    <t>개월</t>
    <phoneticPr fontId="3" type="noConversion"/>
  </si>
  <si>
    <t>합계</t>
    <phoneticPr fontId="3" type="noConversion"/>
  </si>
  <si>
    <t>직업재활
사업비</t>
    <phoneticPr fontId="3" type="noConversion"/>
  </si>
  <si>
    <t>중증장애인
지원고용
사업비</t>
    <phoneticPr fontId="3" type="noConversion"/>
  </si>
  <si>
    <t>1. 출장비</t>
    <phoneticPr fontId="3" type="noConversion"/>
  </si>
  <si>
    <t>2. 업체방문음료구입비</t>
    <phoneticPr fontId="3" type="noConversion"/>
  </si>
  <si>
    <t>3. 간담회비</t>
    <phoneticPr fontId="3" type="noConversion"/>
  </si>
  <si>
    <t>4. 소모품 구입비</t>
    <phoneticPr fontId="3" type="noConversion"/>
  </si>
  <si>
    <t>1. 훈련준비금</t>
    <phoneticPr fontId="3" type="noConversion"/>
  </si>
  <si>
    <t>2. 훈련일비</t>
    <phoneticPr fontId="3" type="noConversion"/>
  </si>
  <si>
    <t>3. 숙박비</t>
    <phoneticPr fontId="3" type="noConversion"/>
  </si>
  <si>
    <t>3. 사업주 훈련보조금</t>
    <phoneticPr fontId="3" type="noConversion"/>
  </si>
  <si>
    <t>4. 직무지도원 수당</t>
    <phoneticPr fontId="3" type="noConversion"/>
  </si>
  <si>
    <t>장애인복지박람회 무료안마시연사업비</t>
    <phoneticPr fontId="3" type="noConversion"/>
  </si>
  <si>
    <t>10</t>
    <phoneticPr fontId="3" type="noConversion"/>
  </si>
  <si>
    <t>0 음료 및 간식 구입비</t>
    <phoneticPr fontId="3" type="noConversion"/>
  </si>
  <si>
    <t>취업정보
지원운영
사업비</t>
    <phoneticPr fontId="3" type="noConversion"/>
  </si>
  <si>
    <t>1. 인건비(이호용)</t>
    <phoneticPr fontId="3" type="noConversion"/>
  </si>
  <si>
    <t>2. 인건비(박태호)</t>
    <phoneticPr fontId="3" type="noConversion"/>
  </si>
  <si>
    <t>4. 자부담인건비</t>
    <phoneticPr fontId="3" type="noConversion"/>
  </si>
  <si>
    <t xml:space="preserve">   1) 안마사 교통비 </t>
    <phoneticPr fontId="3" type="noConversion"/>
  </si>
  <si>
    <t>5</t>
    <phoneticPr fontId="3" type="noConversion"/>
  </si>
  <si>
    <t xml:space="preserve">   2) 식대</t>
    <phoneticPr fontId="3" type="noConversion"/>
  </si>
  <si>
    <t>8</t>
    <phoneticPr fontId="3" type="noConversion"/>
  </si>
  <si>
    <t xml:space="preserve">   3) 현수막 제작비</t>
    <phoneticPr fontId="3" type="noConversion"/>
  </si>
  <si>
    <t xml:space="preserve">   4) 음료구입비</t>
    <phoneticPr fontId="3" type="noConversion"/>
  </si>
  <si>
    <t>6</t>
    <phoneticPr fontId="3" type="noConversion"/>
  </si>
  <si>
    <t>2</t>
    <phoneticPr fontId="3" type="noConversion"/>
  </si>
  <si>
    <t>직무보조인지원사업</t>
    <phoneticPr fontId="3" type="noConversion"/>
  </si>
  <si>
    <t>정보화
사업비</t>
    <phoneticPr fontId="3" type="noConversion"/>
  </si>
  <si>
    <t>넓은마을
운영사업비</t>
    <phoneticPr fontId="3" type="noConversion"/>
  </si>
  <si>
    <t>사이버
방송센터
운영사업비
(ARS)</t>
    <phoneticPr fontId="3" type="noConversion"/>
  </si>
  <si>
    <t>2종</t>
    <phoneticPr fontId="3" type="noConversion"/>
  </si>
  <si>
    <t>1종</t>
    <phoneticPr fontId="3" type="noConversion"/>
  </si>
  <si>
    <t xml:space="preserve">1. 일간 </t>
    <phoneticPr fontId="3" type="noConversion"/>
  </si>
  <si>
    <t>300</t>
    <phoneticPr fontId="3" type="noConversion"/>
  </si>
  <si>
    <t xml:space="preserve">일 </t>
    <phoneticPr fontId="3" type="noConversion"/>
  </si>
  <si>
    <t>2. 주간</t>
    <phoneticPr fontId="3" type="noConversion"/>
  </si>
  <si>
    <t>파일</t>
    <phoneticPr fontId="3" type="noConversion"/>
  </si>
  <si>
    <t>50</t>
    <phoneticPr fontId="3" type="noConversion"/>
  </si>
  <si>
    <t>3. 월간</t>
    <phoneticPr fontId="3" type="noConversion"/>
  </si>
  <si>
    <t>4. 독서방</t>
    <phoneticPr fontId="3" type="noConversion"/>
  </si>
  <si>
    <t>2. 현수막 제작</t>
    <phoneticPr fontId="3" type="noConversion"/>
  </si>
  <si>
    <t>1점</t>
    <phoneticPr fontId="3" type="noConversion"/>
  </si>
  <si>
    <t>0 성음회비 및 음성사서함이용료</t>
    <phoneticPr fontId="3" type="noConversion"/>
  </si>
  <si>
    <t>0 업무보조 아르바이트비</t>
    <phoneticPr fontId="3" type="noConversion"/>
  </si>
  <si>
    <t>사이버
방송센터
운영사업비
(웹)</t>
    <phoneticPr fontId="3" type="noConversion"/>
  </si>
  <si>
    <t>0 도메인 사용료 132,000원</t>
    <phoneticPr fontId="3" type="noConversion"/>
  </si>
  <si>
    <t>1. kbumac.or.kr</t>
    <phoneticPr fontId="3" type="noConversion"/>
  </si>
  <si>
    <t>2. kbudvs.or.kr</t>
    <phoneticPr fontId="3" type="noConversion"/>
  </si>
  <si>
    <t>3. 한글도메인(화면해설)</t>
    <phoneticPr fontId="3" type="noConversion"/>
  </si>
  <si>
    <t>0 전용선 사용료</t>
    <phoneticPr fontId="3" type="noConversion"/>
  </si>
  <si>
    <t>녹음도서
제작 및
대출사업비</t>
    <phoneticPr fontId="3" type="noConversion"/>
  </si>
  <si>
    <t>권</t>
    <phoneticPr fontId="3" type="noConversion"/>
  </si>
  <si>
    <t>전자도서제작사업비</t>
    <phoneticPr fontId="3" type="noConversion"/>
  </si>
  <si>
    <t>0 도서구입비</t>
    <phoneticPr fontId="3" type="noConversion"/>
  </si>
  <si>
    <t>화면해설
방송물
사업비</t>
    <phoneticPr fontId="3" type="noConversion"/>
  </si>
  <si>
    <t>0 자원봉사자 식대</t>
    <phoneticPr fontId="3" type="noConversion"/>
  </si>
  <si>
    <t>실</t>
    <phoneticPr fontId="3" type="noConversion"/>
  </si>
  <si>
    <t>시각장애인
정보화교육운영사업비</t>
    <phoneticPr fontId="3" type="noConversion"/>
  </si>
  <si>
    <t>1. 기본급</t>
    <phoneticPr fontId="3" type="noConversion"/>
  </si>
  <si>
    <t>2. 퇴직적립금</t>
    <phoneticPr fontId="3" type="noConversion"/>
  </si>
  <si>
    <t>3. 사회보험부담비용</t>
    <phoneticPr fontId="3" type="noConversion"/>
  </si>
  <si>
    <t>10%</t>
    <phoneticPr fontId="3" type="noConversion"/>
  </si>
  <si>
    <t>1. 헤드셋</t>
    <phoneticPr fontId="3" type="noConversion"/>
  </si>
  <si>
    <t>2. PC메모리</t>
    <phoneticPr fontId="3" type="noConversion"/>
  </si>
  <si>
    <t>3. PC유지보수비</t>
    <phoneticPr fontId="3" type="noConversion"/>
  </si>
  <si>
    <t>식</t>
    <phoneticPr fontId="3" type="noConversion"/>
  </si>
  <si>
    <t>0 교재구입비</t>
    <phoneticPr fontId="3" type="noConversion"/>
  </si>
  <si>
    <t>오디오북제작사업비(자산관리)</t>
    <phoneticPr fontId="3" type="noConversion"/>
  </si>
  <si>
    <t>생활용구 
보급사업비</t>
    <phoneticPr fontId="3" type="noConversion"/>
  </si>
  <si>
    <t>0 접이식흰지팡이5단 제작비</t>
    <phoneticPr fontId="3" type="noConversion"/>
  </si>
  <si>
    <t>0 골볼공 구입비</t>
    <phoneticPr fontId="3" type="noConversion"/>
  </si>
  <si>
    <t>0 회중점관 구입비</t>
    <phoneticPr fontId="3" type="noConversion"/>
  </si>
  <si>
    <t>0 점필구입비</t>
    <phoneticPr fontId="3" type="noConversion"/>
  </si>
  <si>
    <t>0 흰지팡이 구입비</t>
    <phoneticPr fontId="3" type="noConversion"/>
  </si>
  <si>
    <t>0 확대경 구입비</t>
    <phoneticPr fontId="3" type="noConversion"/>
  </si>
  <si>
    <t>0 점자판 구입비</t>
    <phoneticPr fontId="3" type="noConversion"/>
  </si>
  <si>
    <t>0 모텍스 구입비</t>
    <phoneticPr fontId="3" type="noConversion"/>
  </si>
  <si>
    <t>0 포장용 박스 및 에어캡</t>
    <phoneticPr fontId="3" type="noConversion"/>
  </si>
  <si>
    <t>사회교육
사업비</t>
    <phoneticPr fontId="3" type="noConversion"/>
  </si>
  <si>
    <t>장애인
인식개선
사업비</t>
    <phoneticPr fontId="3" type="noConversion"/>
  </si>
  <si>
    <t>실습지도
사업비</t>
    <phoneticPr fontId="3" type="noConversion"/>
  </si>
  <si>
    <t>0 실습지도사업비</t>
    <phoneticPr fontId="3" type="noConversion"/>
  </si>
  <si>
    <t>직원직무교육사업비</t>
    <phoneticPr fontId="3" type="noConversion"/>
  </si>
  <si>
    <t>0 직원직무교육사업비</t>
    <phoneticPr fontId="3" type="noConversion"/>
  </si>
  <si>
    <t>스포츠 및 
여가활동
사업비</t>
    <phoneticPr fontId="3" type="noConversion"/>
  </si>
  <si>
    <t>시각장애인스포츠여가지원사업</t>
    <phoneticPr fontId="3" type="noConversion"/>
  </si>
  <si>
    <t>6. 소모품구입비</t>
    <phoneticPr fontId="3" type="noConversion"/>
  </si>
  <si>
    <t>2. 현수막</t>
    <phoneticPr fontId="3" type="noConversion"/>
  </si>
  <si>
    <t>3. 현수막</t>
    <phoneticPr fontId="3" type="noConversion"/>
  </si>
  <si>
    <t>4. 의약품비</t>
    <phoneticPr fontId="3" type="noConversion"/>
  </si>
  <si>
    <t>5. 소모품구입비</t>
    <phoneticPr fontId="3" type="noConversion"/>
  </si>
  <si>
    <t>6. 평가회의비</t>
    <phoneticPr fontId="3" type="noConversion"/>
  </si>
  <si>
    <t>7. 숙박비</t>
    <phoneticPr fontId="3" type="noConversion"/>
  </si>
  <si>
    <t>8. 스키렌탈</t>
    <phoneticPr fontId="3" type="noConversion"/>
  </si>
  <si>
    <t>9. 스키복렌탈</t>
    <phoneticPr fontId="3" type="noConversion"/>
  </si>
  <si>
    <t>10. 리프트이용료</t>
    <phoneticPr fontId="3" type="noConversion"/>
  </si>
  <si>
    <t>11. 차량운영비</t>
    <phoneticPr fontId="3" type="noConversion"/>
  </si>
  <si>
    <t>12. 가이드교통비</t>
    <phoneticPr fontId="3" type="noConversion"/>
  </si>
  <si>
    <t>1. 다과구입비</t>
    <phoneticPr fontId="3" type="noConversion"/>
  </si>
  <si>
    <t>2. 상품권구입비</t>
    <phoneticPr fontId="3" type="noConversion"/>
  </si>
  <si>
    <t>팀</t>
    <phoneticPr fontId="3" type="noConversion"/>
  </si>
  <si>
    <t>1인1취미 동호회 운영사업</t>
    <phoneticPr fontId="3" type="noConversion"/>
  </si>
  <si>
    <t>0 1인1취미 동호회 운영사업비</t>
    <phoneticPr fontId="3" type="noConversion"/>
  </si>
  <si>
    <t>지역사회
복지
사업비</t>
    <phoneticPr fontId="3" type="noConversion"/>
  </si>
  <si>
    <t>물리치료실
운영사업비</t>
    <phoneticPr fontId="3" type="noConversion"/>
  </si>
  <si>
    <t xml:space="preserve">1. 급여 </t>
    <phoneticPr fontId="3" type="noConversion"/>
  </si>
  <si>
    <t xml:space="preserve"> 1) 안마사 </t>
    <phoneticPr fontId="3" type="noConversion"/>
  </si>
  <si>
    <t>2. 사회보험부담비용</t>
    <phoneticPr fontId="3" type="noConversion"/>
  </si>
  <si>
    <t>3. 퇴직적립금</t>
    <phoneticPr fontId="3" type="noConversion"/>
  </si>
  <si>
    <t>자원봉사자
운영 및
관리사업비</t>
    <phoneticPr fontId="3" type="noConversion"/>
  </si>
  <si>
    <t>0 자원봉사자 음료 및 간식비</t>
    <phoneticPr fontId="3" type="noConversion"/>
  </si>
  <si>
    <t>2. 다과비</t>
    <phoneticPr fontId="3" type="noConversion"/>
  </si>
  <si>
    <t>0 모범 자원봉사자 표창 꽃다발 구입비 (30,000*4명</t>
    <phoneticPr fontId="3" type="noConversion"/>
  </si>
  <si>
    <t xml:space="preserve">0. 자원봉사자 송년회 </t>
    <phoneticPr fontId="3" type="noConversion"/>
  </si>
  <si>
    <t>2. 소모품비</t>
    <phoneticPr fontId="3" type="noConversion"/>
  </si>
  <si>
    <t>4. 감사패(단체)</t>
    <phoneticPr fontId="3" type="noConversion"/>
  </si>
  <si>
    <t>5. 공연진행비</t>
    <phoneticPr fontId="3" type="noConversion"/>
  </si>
  <si>
    <t>0. 자원봉사자 이메일 연하장</t>
    <phoneticPr fontId="3" type="noConversion"/>
  </si>
  <si>
    <t>중증여성시각
장애인임신출산및육아양육
지원사업비
(홈헬퍼)</t>
    <phoneticPr fontId="3" type="noConversion"/>
  </si>
  <si>
    <t>0 도우미활동비</t>
    <phoneticPr fontId="3" type="noConversion"/>
  </si>
  <si>
    <t>0 도우미퇴직금</t>
    <phoneticPr fontId="3" type="noConversion"/>
  </si>
  <si>
    <t>/</t>
    <phoneticPr fontId="3" type="noConversion"/>
  </si>
  <si>
    <t>0 사대보험료</t>
    <phoneticPr fontId="3" type="noConversion"/>
  </si>
  <si>
    <t>0 배상책임보험료</t>
    <phoneticPr fontId="3" type="noConversion"/>
  </si>
  <si>
    <t>0 도우미 평가회의비</t>
    <phoneticPr fontId="3" type="noConversion"/>
  </si>
  <si>
    <t>0 이용자 간담회</t>
    <phoneticPr fontId="3" type="noConversion"/>
  </si>
  <si>
    <t>0 수업료</t>
    <phoneticPr fontId="3" type="noConversion"/>
  </si>
  <si>
    <t>0 가정방문비</t>
    <phoneticPr fontId="3" type="noConversion"/>
  </si>
  <si>
    <t>시각장애인 안전교육사업</t>
    <phoneticPr fontId="3" type="noConversion"/>
  </si>
  <si>
    <t>후원회
운영
사업비</t>
    <phoneticPr fontId="3" type="noConversion"/>
  </si>
  <si>
    <t>0 소식지 제작비</t>
    <phoneticPr fontId="3" type="noConversion"/>
  </si>
  <si>
    <t>0 소식비 발송비</t>
    <phoneticPr fontId="3" type="noConversion"/>
  </si>
  <si>
    <t>0 CMS 메카</t>
    <phoneticPr fontId="3" type="noConversion"/>
  </si>
  <si>
    <t>0 CMS 사용료</t>
    <phoneticPr fontId="3" type="noConversion"/>
  </si>
  <si>
    <t>0 후원회 운영사업비</t>
    <phoneticPr fontId="3" type="noConversion"/>
  </si>
  <si>
    <t>거주시설네트워크지원사업</t>
    <phoneticPr fontId="3" type="noConversion"/>
  </si>
  <si>
    <t>0 거주시설네트워크 지원사업비</t>
    <phoneticPr fontId="3" type="noConversion"/>
  </si>
  <si>
    <t>재가복지서비스운영사업비</t>
    <phoneticPr fontId="3" type="noConversion"/>
  </si>
  <si>
    <t>재가시각장애인주거환경개선사업</t>
    <phoneticPr fontId="3" type="noConversion"/>
  </si>
  <si>
    <t>사례관리사업비</t>
    <phoneticPr fontId="3" type="noConversion"/>
  </si>
  <si>
    <t>재가
시각장애인 
밑반찬지원
사업비</t>
    <phoneticPr fontId="3" type="noConversion"/>
  </si>
  <si>
    <t>0 김장용기 구입비</t>
    <phoneticPr fontId="3" type="noConversion"/>
  </si>
  <si>
    <t>0 포장봉투 구입비</t>
    <phoneticPr fontId="3" type="noConversion"/>
  </si>
  <si>
    <t>활동보조  서비스    사업비</t>
    <phoneticPr fontId="3" type="noConversion"/>
  </si>
  <si>
    <t>활동보조    지원사업비</t>
    <phoneticPr fontId="3" type="noConversion"/>
  </si>
  <si>
    <t>기말수당</t>
    <phoneticPr fontId="3" type="noConversion"/>
  </si>
  <si>
    <t>가족수당</t>
    <phoneticPr fontId="3" type="noConversion"/>
  </si>
  <si>
    <t>명절휴가비</t>
    <phoneticPr fontId="3" type="noConversion"/>
  </si>
  <si>
    <t>정액급식비</t>
    <phoneticPr fontId="3" type="noConversion"/>
  </si>
  <si>
    <t>조정수당</t>
    <phoneticPr fontId="3" type="noConversion"/>
  </si>
  <si>
    <t>여름휴가비</t>
    <phoneticPr fontId="3" type="noConversion"/>
  </si>
  <si>
    <t>체력단련비</t>
    <phoneticPr fontId="3" type="noConversion"/>
  </si>
  <si>
    <t xml:space="preserve">             (VT-900)</t>
    <phoneticPr fontId="3" type="noConversion"/>
  </si>
  <si>
    <t>2.스마트폰결제지원비</t>
    <phoneticPr fontId="3" type="noConversion"/>
  </si>
  <si>
    <t>3. 크로샷서비스</t>
    <phoneticPr fontId="3" type="noConversion"/>
  </si>
  <si>
    <t>4. 바우처정액제지원비</t>
    <phoneticPr fontId="3" type="noConversion"/>
  </si>
  <si>
    <t>1. 보조인수당</t>
    <phoneticPr fontId="3" type="noConversion"/>
  </si>
  <si>
    <t>2. 보조인 사회보험비용</t>
    <phoneticPr fontId="3" type="noConversion"/>
  </si>
  <si>
    <t>%</t>
    <phoneticPr fontId="3" type="noConversion"/>
  </si>
  <si>
    <t>3. 보조인 퇴직적립금</t>
    <phoneticPr fontId="3" type="noConversion"/>
  </si>
  <si>
    <t>4. 배상보험가입비</t>
    <phoneticPr fontId="3" type="noConversion"/>
  </si>
  <si>
    <t>5. 상해보험가입비</t>
    <phoneticPr fontId="3" type="noConversion"/>
  </si>
  <si>
    <t>6. 신규보조인교육비</t>
    <phoneticPr fontId="3" type="noConversion"/>
  </si>
  <si>
    <t>7. 보조인보수교육비</t>
    <phoneticPr fontId="3" type="noConversion"/>
  </si>
  <si>
    <t>8. 보조인선물구입비</t>
    <phoneticPr fontId="3" type="noConversion"/>
  </si>
  <si>
    <t>1. 유류비</t>
    <phoneticPr fontId="3" type="noConversion"/>
  </si>
  <si>
    <t>2. 숙박비</t>
    <phoneticPr fontId="3" type="noConversion"/>
  </si>
  <si>
    <t>4. 친목의밤 행사 및 식사비</t>
    <phoneticPr fontId="3" type="noConversion"/>
  </si>
  <si>
    <t>6. 현수막 제작비</t>
    <phoneticPr fontId="3" type="noConversion"/>
  </si>
  <si>
    <t>1. 식사비</t>
    <phoneticPr fontId="3" type="noConversion"/>
  </si>
  <si>
    <t>2. 우수보조인포상비</t>
    <phoneticPr fontId="3" type="noConversion"/>
  </si>
  <si>
    <t>3. 경품행사비</t>
    <phoneticPr fontId="3" type="noConversion"/>
  </si>
  <si>
    <t>4. 기념품 제작비(수건)</t>
    <phoneticPr fontId="3" type="noConversion"/>
  </si>
  <si>
    <t>1. 이용자교육비</t>
    <phoneticPr fontId="3" type="noConversion"/>
  </si>
  <si>
    <t>3. 이용자가정방문비</t>
    <phoneticPr fontId="3" type="noConversion"/>
  </si>
  <si>
    <t>0 제공기관 실무자모임 간담회비</t>
    <phoneticPr fontId="3" type="noConversion"/>
  </si>
  <si>
    <t>조사연구
사업비</t>
    <phoneticPr fontId="3" type="noConversion"/>
  </si>
  <si>
    <t>이용자만족도
조사사업비</t>
    <phoneticPr fontId="3" type="noConversion"/>
  </si>
  <si>
    <t>0 이용자만족도조사사업비</t>
    <phoneticPr fontId="3" type="noConversion"/>
  </si>
  <si>
    <t>(1,000,000원*1회</t>
    <phoneticPr fontId="3" type="noConversion"/>
  </si>
  <si>
    <t>식당운영사업비</t>
    <phoneticPr fontId="3" type="noConversion"/>
  </si>
  <si>
    <t>0 식자재 구입비</t>
    <phoneticPr fontId="3" type="noConversion"/>
  </si>
  <si>
    <t>0 인건비</t>
    <phoneticPr fontId="3" type="noConversion"/>
  </si>
  <si>
    <t>0 음식물수거료</t>
    <phoneticPr fontId="3" type="noConversion"/>
  </si>
  <si>
    <t>홍보
사업비</t>
    <phoneticPr fontId="3" type="noConversion"/>
  </si>
  <si>
    <t>홍보사업비</t>
    <phoneticPr fontId="3" type="noConversion"/>
  </si>
  <si>
    <t>0 홍보사업비</t>
    <phoneticPr fontId="3" type="noConversion"/>
  </si>
  <si>
    <t>1. 리플렛제작비</t>
    <phoneticPr fontId="3" type="noConversion"/>
  </si>
  <si>
    <t>과년도
지출</t>
    <phoneticPr fontId="3" type="noConversion"/>
  </si>
  <si>
    <t>0 과년도지출</t>
    <phoneticPr fontId="3" type="noConversion"/>
  </si>
  <si>
    <t>예비비</t>
    <phoneticPr fontId="3" type="noConversion"/>
  </si>
  <si>
    <t>0 예비비</t>
    <phoneticPr fontId="3" type="noConversion"/>
  </si>
  <si>
    <t>16보조금(C)</t>
    <phoneticPr fontId="3" type="noConversion"/>
  </si>
  <si>
    <t>16자부담(D)</t>
    <phoneticPr fontId="3" type="noConversion"/>
  </si>
  <si>
    <t>월</t>
    <phoneticPr fontId="3" type="noConversion"/>
  </si>
  <si>
    <t xml:space="preserve"> 0 정품프로그램구입비</t>
    <phoneticPr fontId="3" type="noConversion"/>
  </si>
  <si>
    <t>0 강사 교통비</t>
    <phoneticPr fontId="3" type="noConversion"/>
  </si>
  <si>
    <t>12</t>
    <phoneticPr fontId="3" type="noConversion"/>
  </si>
  <si>
    <t>개월</t>
    <phoneticPr fontId="3" type="noConversion"/>
  </si>
  <si>
    <t>10</t>
    <phoneticPr fontId="3" type="noConversion"/>
  </si>
  <si>
    <t>0 강사역량강화 워크숍 교통비</t>
    <phoneticPr fontId="3" type="noConversion"/>
  </si>
  <si>
    <t>0 강사료</t>
    <phoneticPr fontId="3" type="noConversion"/>
  </si>
  <si>
    <t>0 교육 기자재 구입비</t>
    <phoneticPr fontId="3" type="noConversion"/>
  </si>
  <si>
    <t>(20,000*4명*11회*2반*3기</t>
    <phoneticPr fontId="3" type="noConversion"/>
  </si>
  <si>
    <t>2) 조리 물품 구입비</t>
    <phoneticPr fontId="3" type="noConversion"/>
  </si>
  <si>
    <t>0 요리교실</t>
    <phoneticPr fontId="3" type="noConversion"/>
  </si>
  <si>
    <t>1) 바둑</t>
    <phoneticPr fontId="3" type="noConversion"/>
  </si>
  <si>
    <t>2) 자석다트</t>
    <phoneticPr fontId="3" type="noConversion"/>
  </si>
  <si>
    <t>3) 윷가락</t>
    <phoneticPr fontId="3" type="noConversion"/>
  </si>
  <si>
    <t>4) 큐브</t>
    <phoneticPr fontId="3" type="noConversion"/>
  </si>
  <si>
    <t>*</t>
    <phoneticPr fontId="3" type="noConversion"/>
  </si>
  <si>
    <t>5) 체스</t>
    <phoneticPr fontId="3" type="noConversion"/>
  </si>
  <si>
    <t>2.윷놀이대회비</t>
    <phoneticPr fontId="3" type="noConversion"/>
  </si>
  <si>
    <t>1) 상품권구입비</t>
    <phoneticPr fontId="3" type="noConversion"/>
  </si>
  <si>
    <t>3) 간식비</t>
    <phoneticPr fontId="3" type="noConversion"/>
  </si>
  <si>
    <t>4) 현수막제작비</t>
    <phoneticPr fontId="3" type="noConversion"/>
  </si>
  <si>
    <t>팀</t>
    <phoneticPr fontId="3" type="noConversion"/>
  </si>
  <si>
    <t>팀</t>
    <phoneticPr fontId="3" type="noConversion"/>
  </si>
  <si>
    <t>3. 평가회의비</t>
    <phoneticPr fontId="3" type="noConversion"/>
  </si>
  <si>
    <t>*</t>
    <phoneticPr fontId="3" type="noConversion"/>
  </si>
  <si>
    <t>명</t>
    <phoneticPr fontId="3" type="noConversion"/>
  </si>
  <si>
    <t>기</t>
    <phoneticPr fontId="3" type="noConversion"/>
  </si>
  <si>
    <t>=</t>
    <phoneticPr fontId="3" type="noConversion"/>
  </si>
  <si>
    <t>0 노래교실</t>
    <phoneticPr fontId="3" type="noConversion"/>
  </si>
  <si>
    <t>0 어울림교실</t>
    <phoneticPr fontId="3" type="noConversion"/>
  </si>
  <si>
    <t>1. 강사료</t>
    <phoneticPr fontId="3" type="noConversion"/>
  </si>
  <si>
    <t>1) 지휘자</t>
    <phoneticPr fontId="3" type="noConversion"/>
  </si>
  <si>
    <t>2) 반주자</t>
    <phoneticPr fontId="3" type="noConversion"/>
  </si>
  <si>
    <t>2. 다과구입비</t>
    <phoneticPr fontId="3" type="noConversion"/>
  </si>
  <si>
    <t>3. 공연참가비</t>
    <phoneticPr fontId="3" type="noConversion"/>
  </si>
  <si>
    <t>1) 식비</t>
    <phoneticPr fontId="3" type="noConversion"/>
  </si>
  <si>
    <t>명</t>
    <phoneticPr fontId="3" type="noConversion"/>
  </si>
  <si>
    <t>2) 간식비</t>
    <phoneticPr fontId="3" type="noConversion"/>
  </si>
  <si>
    <t>명</t>
    <phoneticPr fontId="3" type="noConversion"/>
  </si>
  <si>
    <t>3) 지휘자 사례비</t>
    <phoneticPr fontId="3" type="noConversion"/>
  </si>
  <si>
    <t>4) 반주자 사례비</t>
    <phoneticPr fontId="3" type="noConversion"/>
  </si>
  <si>
    <t>회</t>
    <phoneticPr fontId="3" type="noConversion"/>
  </si>
  <si>
    <t>4. 홍보비</t>
    <phoneticPr fontId="3" type="noConversion"/>
  </si>
  <si>
    <t>*</t>
    <phoneticPr fontId="3" type="noConversion"/>
  </si>
  <si>
    <t>점</t>
    <phoneticPr fontId="3" type="noConversion"/>
  </si>
  <si>
    <t>5. 평가회의비</t>
    <phoneticPr fontId="3" type="noConversion"/>
  </si>
  <si>
    <t>6. 교재구입비</t>
    <phoneticPr fontId="3" type="noConversion"/>
  </si>
  <si>
    <t>정보화교육장</t>
    <phoneticPr fontId="3" type="noConversion"/>
  </si>
  <si>
    <t>0 음악치료사업비</t>
    <phoneticPr fontId="3" type="noConversion"/>
  </si>
  <si>
    <t>개</t>
    <phoneticPr fontId="3" type="noConversion"/>
  </si>
  <si>
    <t>=</t>
    <phoneticPr fontId="3" type="noConversion"/>
  </si>
  <si>
    <t>1. 공기청정기필터관리비</t>
    <phoneticPr fontId="3" type="noConversion"/>
  </si>
  <si>
    <t>2. 피아노조율비</t>
    <phoneticPr fontId="3" type="noConversion"/>
  </si>
  <si>
    <t>3. 하모니카구입비</t>
    <phoneticPr fontId="3" type="noConversion"/>
  </si>
  <si>
    <t>*</t>
    <phoneticPr fontId="3" type="noConversion"/>
  </si>
  <si>
    <t xml:space="preserve">회 </t>
    <phoneticPr fontId="3" type="noConversion"/>
  </si>
  <si>
    <t>1) 수퍼바이저</t>
    <phoneticPr fontId="3" type="noConversion"/>
  </si>
  <si>
    <t>2) 회의비</t>
    <phoneticPr fontId="3" type="noConversion"/>
  </si>
  <si>
    <t>1) 음악치료.힐링맘</t>
    <phoneticPr fontId="3" type="noConversion"/>
  </si>
  <si>
    <t>2) 시각장애인음악교실</t>
    <phoneticPr fontId="3" type="noConversion"/>
  </si>
  <si>
    <t>1) 아동상담 전문가 강사비</t>
    <phoneticPr fontId="3" type="noConversion"/>
  </si>
  <si>
    <t>2) 음악치료 전문가 강사비</t>
    <phoneticPr fontId="3" type="noConversion"/>
  </si>
  <si>
    <t>3) 부모교육 이용자 간식비</t>
    <phoneticPr fontId="3" type="noConversion"/>
  </si>
  <si>
    <t>4) 홍보리플렛 제작비</t>
    <phoneticPr fontId="3" type="noConversion"/>
  </si>
  <si>
    <t>5) 현수막 제작비</t>
    <phoneticPr fontId="3" type="noConversion"/>
  </si>
  <si>
    <t>1) 현수막제작비</t>
    <phoneticPr fontId="3" type="noConversion"/>
  </si>
  <si>
    <t>2) 무대장식비</t>
    <phoneticPr fontId="3" type="noConversion"/>
  </si>
  <si>
    <t>3) 무대장식 인건비</t>
    <phoneticPr fontId="3" type="noConversion"/>
  </si>
  <si>
    <t>4) 연주자 간식비</t>
    <phoneticPr fontId="3" type="noConversion"/>
  </si>
  <si>
    <t>5) 음악회진행 의상 및 소품비</t>
    <phoneticPr fontId="3" type="noConversion"/>
  </si>
  <si>
    <t>6) 포스터인쇄비</t>
    <phoneticPr fontId="3" type="noConversion"/>
  </si>
  <si>
    <t>7) 음악회 찬조 사례비</t>
    <phoneticPr fontId="3" type="noConversion"/>
  </si>
  <si>
    <t>8) 반주자 사례비</t>
    <phoneticPr fontId="3" type="noConversion"/>
  </si>
  <si>
    <t>9) 연주자 사진 인화비</t>
    <phoneticPr fontId="3" type="noConversion"/>
  </si>
  <si>
    <t>권</t>
    <phoneticPr fontId="3" type="noConversion"/>
  </si>
  <si>
    <t xml:space="preserve">1) 음악치료 </t>
    <phoneticPr fontId="3" type="noConversion"/>
  </si>
  <si>
    <t>2) 악기레슨</t>
    <phoneticPr fontId="3" type="noConversion"/>
  </si>
  <si>
    <t>(16,000*4명*4주*11개월*80%</t>
    <phoneticPr fontId="3" type="noConversion"/>
  </si>
  <si>
    <t>(16,000*2명*4주*11개월*80%</t>
    <phoneticPr fontId="3" type="noConversion"/>
  </si>
  <si>
    <t>0 발달재활서비스사업비</t>
    <phoneticPr fontId="3" type="noConversion"/>
  </si>
  <si>
    <t>(22,000*주3회*4주*11개월*80%</t>
    <phoneticPr fontId="3" type="noConversion"/>
  </si>
  <si>
    <t>2. 단말기대금(통신비)</t>
    <phoneticPr fontId="3" type="noConversion"/>
  </si>
  <si>
    <t>3. 치료사배상책임보험</t>
    <phoneticPr fontId="3" type="noConversion"/>
  </si>
  <si>
    <t>월</t>
    <phoneticPr fontId="3" type="noConversion"/>
  </si>
  <si>
    <t>회</t>
    <phoneticPr fontId="3" type="noConversion"/>
  </si>
  <si>
    <t>4. 음악치료실 소모품비</t>
    <phoneticPr fontId="3" type="noConversion"/>
  </si>
  <si>
    <t>월</t>
    <phoneticPr fontId="3" type="noConversion"/>
  </si>
  <si>
    <t>5. 악기수리비</t>
    <phoneticPr fontId="3" type="noConversion"/>
  </si>
  <si>
    <t>*</t>
    <phoneticPr fontId="3" type="noConversion"/>
  </si>
  <si>
    <t>5</t>
    <phoneticPr fontId="3" type="noConversion"/>
  </si>
  <si>
    <t>6. 악기구입비(우쿨렐레)</t>
    <phoneticPr fontId="3" type="noConversion"/>
  </si>
  <si>
    <t>(1,300원*12명*2회*2기</t>
    <phoneticPr fontId="3" type="noConversion"/>
  </si>
  <si>
    <t>0 워크숍비용</t>
    <phoneticPr fontId="3" type="noConversion"/>
  </si>
  <si>
    <t>0 고궁관람비용</t>
    <phoneticPr fontId="3" type="noConversion"/>
  </si>
  <si>
    <t>0 선배기수와의만남비용</t>
    <phoneticPr fontId="3" type="noConversion"/>
  </si>
  <si>
    <t>0 야외활동비용</t>
    <phoneticPr fontId="3" type="noConversion"/>
  </si>
  <si>
    <t>0 사회생활기능훈련비</t>
    <phoneticPr fontId="3" type="noConversion"/>
  </si>
  <si>
    <t>1. 지폐식별카드 제작비</t>
    <phoneticPr fontId="3" type="noConversion"/>
  </si>
  <si>
    <t>2. 확대거울구입비</t>
    <phoneticPr fontId="3" type="noConversion"/>
  </si>
  <si>
    <t>*</t>
    <phoneticPr fontId="3" type="noConversion"/>
  </si>
  <si>
    <t xml:space="preserve">개 </t>
    <phoneticPr fontId="3" type="noConversion"/>
  </si>
  <si>
    <t>=</t>
    <phoneticPr fontId="3" type="noConversion"/>
  </si>
  <si>
    <t>0 식생활훈련비</t>
    <phoneticPr fontId="3" type="noConversion"/>
  </si>
  <si>
    <t>1. 칼사용훈련비</t>
    <phoneticPr fontId="3" type="noConversion"/>
  </si>
  <si>
    <t>(6,000원*7명*1회*2기</t>
    <phoneticPr fontId="3" type="noConversion"/>
  </si>
  <si>
    <t>(10,000원*7명*4회*2기</t>
    <phoneticPr fontId="3" type="noConversion"/>
  </si>
  <si>
    <t>2. 음식만들기</t>
    <phoneticPr fontId="3" type="noConversion"/>
  </si>
  <si>
    <t>3. 장보기교통비</t>
    <phoneticPr fontId="3" type="noConversion"/>
  </si>
  <si>
    <t>4. 하모니카교실 강사교통비</t>
    <phoneticPr fontId="3" type="noConversion"/>
  </si>
  <si>
    <t>50</t>
    <phoneticPr fontId="3" type="noConversion"/>
  </si>
  <si>
    <t>주</t>
    <phoneticPr fontId="3" type="noConversion"/>
  </si>
  <si>
    <t>5. 자문회의비</t>
    <phoneticPr fontId="3" type="noConversion"/>
  </si>
  <si>
    <t>6. 평가회의비</t>
    <phoneticPr fontId="3" type="noConversion"/>
  </si>
  <si>
    <t>7. 부모교육비</t>
    <phoneticPr fontId="3" type="noConversion"/>
  </si>
  <si>
    <t>8. 음악회 진행비</t>
    <phoneticPr fontId="3" type="noConversion"/>
  </si>
  <si>
    <t>9. 단말기대금</t>
    <phoneticPr fontId="3" type="noConversion"/>
  </si>
  <si>
    <t>10. 도서구입비</t>
    <phoneticPr fontId="3" type="noConversion"/>
  </si>
  <si>
    <t>11. 음악치료 강사료</t>
    <phoneticPr fontId="3" type="noConversion"/>
  </si>
  <si>
    <t>파일</t>
    <phoneticPr fontId="3" type="noConversion"/>
  </si>
  <si>
    <t>12</t>
    <phoneticPr fontId="3" type="noConversion"/>
  </si>
  <si>
    <t>월</t>
    <phoneticPr fontId="3" type="noConversion"/>
  </si>
  <si>
    <t>=</t>
    <phoneticPr fontId="3" type="noConversion"/>
  </si>
  <si>
    <t>*</t>
    <phoneticPr fontId="3" type="noConversion"/>
  </si>
  <si>
    <t>2부</t>
    <phoneticPr fontId="3" type="noConversion"/>
  </si>
  <si>
    <t>2종</t>
    <phoneticPr fontId="3" type="noConversion"/>
  </si>
  <si>
    <t>1부</t>
    <phoneticPr fontId="3" type="noConversion"/>
  </si>
  <si>
    <t>0 신문구독료</t>
    <phoneticPr fontId="3" type="noConversion"/>
  </si>
  <si>
    <t>1. 스포츠동아, 스포츠경향</t>
    <phoneticPr fontId="3" type="noConversion"/>
  </si>
  <si>
    <t>2. 조선일보, 매일경제</t>
    <phoneticPr fontId="3" type="noConversion"/>
  </si>
  <si>
    <t>3. 경향신문</t>
    <phoneticPr fontId="3" type="noConversion"/>
  </si>
  <si>
    <t>0 주간지 정기구독료</t>
    <phoneticPr fontId="3" type="noConversion"/>
  </si>
  <si>
    <t>1. 씨네21</t>
    <phoneticPr fontId="3" type="noConversion"/>
  </si>
  <si>
    <t>2. 한겨레 2</t>
    <phoneticPr fontId="3" type="noConversion"/>
  </si>
  <si>
    <t>3. 주간조선</t>
    <phoneticPr fontId="3" type="noConversion"/>
  </si>
  <si>
    <t>50</t>
    <phoneticPr fontId="3" type="noConversion"/>
  </si>
  <si>
    <t>주</t>
    <phoneticPr fontId="3" type="noConversion"/>
  </si>
  <si>
    <t>1</t>
    <phoneticPr fontId="3" type="noConversion"/>
  </si>
  <si>
    <t>부</t>
    <phoneticPr fontId="3" type="noConversion"/>
  </si>
  <si>
    <t xml:space="preserve">0 월간잡지 정기구독료 </t>
    <phoneticPr fontId="3" type="noConversion"/>
  </si>
  <si>
    <t>1. 월간중앙</t>
    <phoneticPr fontId="3" type="noConversion"/>
  </si>
  <si>
    <t>2. 헬스조선</t>
    <phoneticPr fontId="3" type="noConversion"/>
  </si>
  <si>
    <t>3. 레이디경향</t>
    <phoneticPr fontId="3" type="noConversion"/>
  </si>
  <si>
    <t>1</t>
    <phoneticPr fontId="3" type="noConversion"/>
  </si>
  <si>
    <t>1</t>
    <phoneticPr fontId="3" type="noConversion"/>
  </si>
  <si>
    <t>년</t>
    <phoneticPr fontId="3" type="noConversion"/>
  </si>
  <si>
    <t>년</t>
    <phoneticPr fontId="3" type="noConversion"/>
  </si>
  <si>
    <t xml:space="preserve">0 ARS 회선 사용료 </t>
    <phoneticPr fontId="3" type="noConversion"/>
  </si>
  <si>
    <t>*</t>
    <phoneticPr fontId="3" type="noConversion"/>
  </si>
  <si>
    <t>12</t>
    <phoneticPr fontId="3" type="noConversion"/>
  </si>
  <si>
    <t>월</t>
    <phoneticPr fontId="3" type="noConversion"/>
  </si>
  <si>
    <t>0 ARS 장비 임대료</t>
    <phoneticPr fontId="3" type="noConversion"/>
  </si>
  <si>
    <t>14</t>
    <phoneticPr fontId="3" type="noConversion"/>
  </si>
  <si>
    <t>0 헤드폰이어패드구입비</t>
    <phoneticPr fontId="3" type="noConversion"/>
  </si>
  <si>
    <t>0 녹음장비 점검료</t>
    <phoneticPr fontId="3" type="noConversion"/>
  </si>
  <si>
    <t>2</t>
    <phoneticPr fontId="3" type="noConversion"/>
  </si>
  <si>
    <t>0 서버 운영및 유지보수료</t>
    <phoneticPr fontId="3" type="noConversion"/>
  </si>
  <si>
    <t>5. 속보</t>
    <phoneticPr fontId="3" type="noConversion"/>
  </si>
  <si>
    <t>0 낭독 아르바이트비</t>
    <phoneticPr fontId="3" type="noConversion"/>
  </si>
  <si>
    <t>0 소리샘 봉사단 간담회비</t>
    <phoneticPr fontId="3" type="noConversion"/>
  </si>
  <si>
    <t>명</t>
    <phoneticPr fontId="3" type="noConversion"/>
  </si>
  <si>
    <t>4</t>
    <phoneticPr fontId="3" type="noConversion"/>
  </si>
  <si>
    <t>회</t>
    <phoneticPr fontId="3" type="noConversion"/>
  </si>
  <si>
    <t>아르바이트비</t>
    <phoneticPr fontId="3" type="noConversion"/>
  </si>
  <si>
    <t>사회보험부담금</t>
    <phoneticPr fontId="3" type="noConversion"/>
  </si>
  <si>
    <t>퇴직적립금</t>
    <phoneticPr fontId="3" type="noConversion"/>
  </si>
  <si>
    <t>/</t>
    <phoneticPr fontId="3" type="noConversion"/>
  </si>
  <si>
    <t>0 낭독봉사자 정기 교육비</t>
    <phoneticPr fontId="3" type="noConversion"/>
  </si>
  <si>
    <t>회</t>
    <phoneticPr fontId="3" type="noConversion"/>
  </si>
  <si>
    <t>0 입력봉사 교육영상제작비</t>
    <phoneticPr fontId="3" type="noConversion"/>
  </si>
  <si>
    <t>*</t>
    <phoneticPr fontId="3" type="noConversion"/>
  </si>
  <si>
    <t>1</t>
    <phoneticPr fontId="3" type="noConversion"/>
  </si>
  <si>
    <t>건</t>
    <phoneticPr fontId="3" type="noConversion"/>
  </si>
  <si>
    <t>=</t>
    <phoneticPr fontId="3" type="noConversion"/>
  </si>
  <si>
    <t>3</t>
    <phoneticPr fontId="3" type="noConversion"/>
  </si>
  <si>
    <t>개</t>
  </si>
  <si>
    <t>개</t>
    <phoneticPr fontId="3" type="noConversion"/>
  </si>
  <si>
    <t xml:space="preserve">3. 표창(개인 상품권) </t>
    <phoneticPr fontId="3" type="noConversion"/>
  </si>
  <si>
    <t>6. 경품구입비</t>
    <phoneticPr fontId="3" type="noConversion"/>
  </si>
  <si>
    <t>7. 현수막 구입비</t>
    <phoneticPr fontId="3" type="noConversion"/>
  </si>
  <si>
    <t>8. 기념품제작비</t>
    <phoneticPr fontId="3" type="noConversion"/>
  </si>
  <si>
    <t>0 낭독봉사 수료식 현수막제작비</t>
    <phoneticPr fontId="3" type="noConversion"/>
  </si>
  <si>
    <t>*</t>
    <phoneticPr fontId="3" type="noConversion"/>
  </si>
  <si>
    <t>=</t>
    <phoneticPr fontId="3" type="noConversion"/>
  </si>
  <si>
    <t>*</t>
    <phoneticPr fontId="3" type="noConversion"/>
  </si>
  <si>
    <t>2</t>
    <phoneticPr fontId="3" type="noConversion"/>
  </si>
  <si>
    <t>개</t>
    <phoneticPr fontId="3" type="noConversion"/>
  </si>
  <si>
    <t>월</t>
    <phoneticPr fontId="3" type="noConversion"/>
  </si>
  <si>
    <t>개</t>
    <phoneticPr fontId="3" type="noConversion"/>
  </si>
  <si>
    <t>대</t>
    <phoneticPr fontId="3" type="noConversion"/>
  </si>
  <si>
    <t>0 도메인 사용료</t>
    <phoneticPr fontId="3" type="noConversion"/>
  </si>
  <si>
    <t>0 전용회선사용료 30Mbps + RACK이용료(SK IDC)</t>
    <phoneticPr fontId="3" type="noConversion"/>
  </si>
  <si>
    <t>0 윈도우 서버용 백신구입비</t>
    <phoneticPr fontId="3" type="noConversion"/>
  </si>
  <si>
    <t>0 넓은마을 서버용 방화벽(jumiper netscreen-204) 장비구입비</t>
    <phoneticPr fontId="3" type="noConversion"/>
  </si>
  <si>
    <t>0 서버 장비구입비</t>
    <phoneticPr fontId="3" type="noConversion"/>
  </si>
  <si>
    <t>1. KVM스위치</t>
    <phoneticPr fontId="3" type="noConversion"/>
  </si>
  <si>
    <t>2. 케이블</t>
    <phoneticPr fontId="3" type="noConversion"/>
  </si>
  <si>
    <t>일</t>
    <phoneticPr fontId="3" type="noConversion"/>
  </si>
  <si>
    <t>*</t>
    <phoneticPr fontId="3" type="noConversion"/>
  </si>
  <si>
    <t>명</t>
    <phoneticPr fontId="3" type="noConversion"/>
  </si>
  <si>
    <t>/</t>
    <phoneticPr fontId="3" type="noConversion"/>
  </si>
  <si>
    <t>=</t>
    <phoneticPr fontId="3" type="noConversion"/>
  </si>
  <si>
    <t>0 교제제작비</t>
    <phoneticPr fontId="3" type="noConversion"/>
  </si>
  <si>
    <t>0 아르바이트비</t>
    <phoneticPr fontId="3" type="noConversion"/>
  </si>
  <si>
    <t>권</t>
    <phoneticPr fontId="3" type="noConversion"/>
  </si>
  <si>
    <t>0 도서구입비</t>
    <phoneticPr fontId="3" type="noConversion"/>
  </si>
  <si>
    <t>0 기념품제작비</t>
    <phoneticPr fontId="3" type="noConversion"/>
  </si>
  <si>
    <t>0 CD제작비</t>
    <phoneticPr fontId="3" type="noConversion"/>
  </si>
  <si>
    <t>0 평가회의비</t>
    <phoneticPr fontId="3" type="noConversion"/>
  </si>
  <si>
    <t>명</t>
    <phoneticPr fontId="3" type="noConversion"/>
  </si>
  <si>
    <t>공동모금회(SK네트웍스)</t>
    <phoneticPr fontId="3" type="noConversion"/>
  </si>
  <si>
    <t xml:space="preserve"> (0 텐덤바이크교실 사업수입</t>
    <phoneticPr fontId="3" type="noConversion"/>
  </si>
  <si>
    <t>회</t>
    <phoneticPr fontId="3" type="noConversion"/>
  </si>
  <si>
    <t>점</t>
  </si>
  <si>
    <t>1. 식사비</t>
    <phoneticPr fontId="3" type="noConversion"/>
  </si>
  <si>
    <t>3. 현수막</t>
    <phoneticPr fontId="3" type="noConversion"/>
  </si>
  <si>
    <t>2. 간식비</t>
    <phoneticPr fontId="3" type="noConversion"/>
  </si>
  <si>
    <t>0 텐덤바이크교실</t>
    <phoneticPr fontId="3" type="noConversion"/>
  </si>
  <si>
    <t>0  요가교실</t>
    <phoneticPr fontId="3" type="noConversion"/>
  </si>
  <si>
    <t>1. 강사료</t>
    <phoneticPr fontId="3" type="noConversion"/>
  </si>
  <si>
    <t>0 등산교실</t>
    <phoneticPr fontId="3" type="noConversion"/>
  </si>
  <si>
    <t>1. 식비</t>
    <phoneticPr fontId="3" type="noConversion"/>
  </si>
  <si>
    <t>2. 차량운영비</t>
    <phoneticPr fontId="3" type="noConversion"/>
  </si>
  <si>
    <t>3. 간식비</t>
    <phoneticPr fontId="3" type="noConversion"/>
  </si>
  <si>
    <t>4. 평가회의비</t>
    <phoneticPr fontId="3" type="noConversion"/>
  </si>
  <si>
    <t>5. 의약품구입비</t>
    <phoneticPr fontId="3" type="noConversion"/>
  </si>
  <si>
    <t>7. 현수막제작비</t>
    <phoneticPr fontId="3" type="noConversion"/>
  </si>
  <si>
    <t>개</t>
    <phoneticPr fontId="3" type="noConversion"/>
  </si>
  <si>
    <t>1. 강습료</t>
    <phoneticPr fontId="3" type="noConversion"/>
  </si>
  <si>
    <t>2. 식비</t>
    <phoneticPr fontId="3" type="noConversion"/>
  </si>
  <si>
    <t>3. 차량운영비</t>
    <phoneticPr fontId="3" type="noConversion"/>
  </si>
  <si>
    <t>4. 간식비</t>
    <phoneticPr fontId="3" type="noConversion"/>
  </si>
  <si>
    <t>5. 현수막제작비</t>
    <phoneticPr fontId="3" type="noConversion"/>
  </si>
  <si>
    <t>0 수상스키교실</t>
    <phoneticPr fontId="3" type="noConversion"/>
  </si>
  <si>
    <t>0 레프팅교실</t>
    <phoneticPr fontId="3" type="noConversion"/>
  </si>
  <si>
    <t>1. 강습료</t>
    <phoneticPr fontId="3" type="noConversion"/>
  </si>
  <si>
    <t>2. 식비</t>
    <phoneticPr fontId="3" type="noConversion"/>
  </si>
  <si>
    <t>4. 간식비</t>
    <phoneticPr fontId="3" type="noConversion"/>
  </si>
  <si>
    <t>5. 현수막제작비</t>
    <phoneticPr fontId="3" type="noConversion"/>
  </si>
  <si>
    <t>0 건강걷기교실</t>
    <phoneticPr fontId="3" type="noConversion"/>
  </si>
  <si>
    <t>1. 식비</t>
    <phoneticPr fontId="3" type="noConversion"/>
  </si>
  <si>
    <t>2. 차량운영비</t>
    <phoneticPr fontId="3" type="noConversion"/>
  </si>
  <si>
    <t>3. 간식비</t>
    <phoneticPr fontId="3" type="noConversion"/>
  </si>
  <si>
    <t>4. 현수막제작비</t>
    <phoneticPr fontId="3" type="noConversion"/>
  </si>
  <si>
    <t>0 헬스교실</t>
    <phoneticPr fontId="3" type="noConversion"/>
  </si>
  <si>
    <t>1. 현수막제작비</t>
    <phoneticPr fontId="3" type="noConversion"/>
  </si>
  <si>
    <t>0 수영교실</t>
    <phoneticPr fontId="3" type="noConversion"/>
  </si>
  <si>
    <t>1. 레일임대료</t>
    <phoneticPr fontId="3" type="noConversion"/>
  </si>
  <si>
    <t>2. 담당자 점심식사비</t>
    <phoneticPr fontId="3" type="noConversion"/>
  </si>
  <si>
    <t>회</t>
    <phoneticPr fontId="3" type="noConversion"/>
  </si>
  <si>
    <t>3. 현수막제작비</t>
    <phoneticPr fontId="3" type="noConversion"/>
  </si>
  <si>
    <t>0 한가위 윷놀이대회</t>
    <phoneticPr fontId="3" type="noConversion"/>
  </si>
  <si>
    <t>3. 현수막 제작비</t>
    <phoneticPr fontId="3" type="noConversion"/>
  </si>
  <si>
    <t>1. 이용료</t>
  </si>
  <si>
    <t>4. 식비</t>
  </si>
  <si>
    <t>0 레포츠체험활동</t>
    <phoneticPr fontId="3" type="noConversion"/>
  </si>
  <si>
    <t>0 신바람 노래자랑</t>
    <phoneticPr fontId="3" type="noConversion"/>
  </si>
  <si>
    <t>1. 현수막제작비</t>
    <phoneticPr fontId="3" type="noConversion"/>
  </si>
  <si>
    <t>*</t>
    <phoneticPr fontId="3" type="noConversion"/>
  </si>
  <si>
    <t>점</t>
    <phoneticPr fontId="3" type="noConversion"/>
  </si>
  <si>
    <t>2. 간식비</t>
    <phoneticPr fontId="3" type="noConversion"/>
  </si>
  <si>
    <t>3. 소모품구입비</t>
    <phoneticPr fontId="3" type="noConversion"/>
  </si>
  <si>
    <t>5. 차량운영비</t>
    <phoneticPr fontId="3" type="noConversion"/>
  </si>
  <si>
    <t>6. 현수막 제작비</t>
    <phoneticPr fontId="3" type="noConversion"/>
  </si>
  <si>
    <t>2. 간식비</t>
    <phoneticPr fontId="3" type="noConversion"/>
  </si>
  <si>
    <t>3. 식비</t>
    <phoneticPr fontId="3" type="noConversion"/>
  </si>
  <si>
    <t>4. 상품권구입비</t>
    <phoneticPr fontId="3" type="noConversion"/>
  </si>
  <si>
    <t>5. 소모품구입비</t>
    <phoneticPr fontId="3" type="noConversion"/>
  </si>
  <si>
    <t>회</t>
    <phoneticPr fontId="3" type="noConversion"/>
  </si>
  <si>
    <t>6. 노래방기기 대여비</t>
    <phoneticPr fontId="3" type="noConversion"/>
  </si>
  <si>
    <t>7. 심사비</t>
    <phoneticPr fontId="3" type="noConversion"/>
  </si>
  <si>
    <t>8. 기념품구입비</t>
    <phoneticPr fontId="3" type="noConversion"/>
  </si>
  <si>
    <t>=</t>
    <phoneticPr fontId="3" type="noConversion"/>
  </si>
  <si>
    <t>0 스키캠프</t>
    <phoneticPr fontId="3" type="noConversion"/>
  </si>
  <si>
    <t>0 스킨스쿠버교실</t>
    <phoneticPr fontId="3" type="noConversion"/>
  </si>
  <si>
    <t>1. 체험비</t>
    <phoneticPr fontId="3" type="noConversion"/>
  </si>
  <si>
    <t>2. 차량운영비</t>
    <phoneticPr fontId="3" type="noConversion"/>
  </si>
  <si>
    <t>3. 평가회의비</t>
    <phoneticPr fontId="3" type="noConversion"/>
  </si>
  <si>
    <t>명</t>
    <phoneticPr fontId="3" type="noConversion"/>
  </si>
  <si>
    <t>시각장애인가정 여름해변캠프</t>
    <phoneticPr fontId="3" type="noConversion"/>
  </si>
  <si>
    <t xml:space="preserve"> (0 여름해변캠프사업수입</t>
    <phoneticPr fontId="3" type="noConversion"/>
  </si>
  <si>
    <t xml:space="preserve"> (0 건강걷기교실사업수입</t>
    <phoneticPr fontId="3" type="noConversion"/>
  </si>
  <si>
    <t xml:space="preserve"> (0 요가교실사업수입</t>
    <phoneticPr fontId="3" type="noConversion"/>
  </si>
  <si>
    <t xml:space="preserve"> (0 스키캠프사업수입</t>
    <phoneticPr fontId="3" type="noConversion"/>
  </si>
  <si>
    <t>0 체험료</t>
    <phoneticPr fontId="3" type="noConversion"/>
  </si>
  <si>
    <t>0 입장료</t>
    <phoneticPr fontId="3" type="noConversion"/>
  </si>
  <si>
    <t>0 식비</t>
    <phoneticPr fontId="3" type="noConversion"/>
  </si>
  <si>
    <t>식</t>
    <phoneticPr fontId="3" type="noConversion"/>
  </si>
  <si>
    <t>0 숙박비</t>
    <phoneticPr fontId="3" type="noConversion"/>
  </si>
  <si>
    <t>0 간식비</t>
    <phoneticPr fontId="3" type="noConversion"/>
  </si>
  <si>
    <t>명</t>
    <phoneticPr fontId="3" type="noConversion"/>
  </si>
  <si>
    <t>0 다과비(친교의밤)</t>
    <phoneticPr fontId="3" type="noConversion"/>
  </si>
  <si>
    <t>0 차량운영비</t>
    <phoneticPr fontId="3" type="noConversion"/>
  </si>
  <si>
    <t>가정</t>
    <phoneticPr fontId="3" type="noConversion"/>
  </si>
  <si>
    <t>0 상품권구입비(장기자랑)</t>
    <phoneticPr fontId="3" type="noConversion"/>
  </si>
  <si>
    <t xml:space="preserve">0 현수막제작비 </t>
    <phoneticPr fontId="3" type="noConversion"/>
  </si>
  <si>
    <t>=</t>
    <phoneticPr fontId="3" type="noConversion"/>
  </si>
  <si>
    <t>0 답사비</t>
    <phoneticPr fontId="3" type="noConversion"/>
  </si>
  <si>
    <t>명</t>
    <phoneticPr fontId="3" type="noConversion"/>
  </si>
  <si>
    <t>코</t>
    <phoneticPr fontId="3" type="noConversion"/>
  </si>
  <si>
    <t>개</t>
    <phoneticPr fontId="3" type="noConversion"/>
  </si>
  <si>
    <t>0 김장김치구입비(후원예정)</t>
    <phoneticPr fontId="3" type="noConversion"/>
  </si>
  <si>
    <t>재가시각장애인 후원 및 결연사업(OB맥주)</t>
    <phoneticPr fontId="3" type="noConversion"/>
  </si>
  <si>
    <t>0 명절선물구입비</t>
    <phoneticPr fontId="3" type="noConversion"/>
  </si>
  <si>
    <t>가정</t>
    <phoneticPr fontId="3" type="noConversion"/>
  </si>
  <si>
    <t>0 시각장애초등부교재교구구입비</t>
    <phoneticPr fontId="3" type="noConversion"/>
  </si>
  <si>
    <t>0 내복구입비</t>
    <phoneticPr fontId="3" type="noConversion"/>
  </si>
  <si>
    <t>0 시각장애가정 아동학습교재구입비</t>
    <phoneticPr fontId="3" type="noConversion"/>
  </si>
  <si>
    <t>20</t>
    <phoneticPr fontId="3" type="noConversion"/>
  </si>
  <si>
    <t>가정</t>
    <phoneticPr fontId="3" type="noConversion"/>
  </si>
  <si>
    <t>0 김장김치구입비</t>
    <phoneticPr fontId="3" type="noConversion"/>
  </si>
  <si>
    <t>가정</t>
    <phoneticPr fontId="3" type="noConversion"/>
  </si>
  <si>
    <t>0 집중사례관리대상자 생필품지원비</t>
    <phoneticPr fontId="3" type="noConversion"/>
  </si>
  <si>
    <t>*</t>
    <phoneticPr fontId="3" type="noConversion"/>
  </si>
  <si>
    <t>가정</t>
    <phoneticPr fontId="3" type="noConversion"/>
  </si>
  <si>
    <t>*</t>
    <phoneticPr fontId="3" type="noConversion"/>
  </si>
  <si>
    <t>0 쌀구입비</t>
    <phoneticPr fontId="3" type="noConversion"/>
  </si>
  <si>
    <t>*</t>
    <phoneticPr fontId="3" type="noConversion"/>
  </si>
  <si>
    <t>0 독거시각장애인가정 구급약세트구입비</t>
    <phoneticPr fontId="3" type="noConversion"/>
  </si>
  <si>
    <t>=</t>
    <phoneticPr fontId="3" type="noConversion"/>
  </si>
  <si>
    <t xml:space="preserve">1. 인건비 </t>
    <phoneticPr fontId="3" type="noConversion"/>
  </si>
  <si>
    <t>50%</t>
    <phoneticPr fontId="3" type="noConversion"/>
  </si>
  <si>
    <t xml:space="preserve">0 담당자 인건비 </t>
    <phoneticPr fontId="3" type="noConversion"/>
  </si>
  <si>
    <t>2. 시간외수당</t>
    <phoneticPr fontId="3" type="noConversion"/>
  </si>
  <si>
    <t>3. 담당자 사회보험부담비용</t>
    <phoneticPr fontId="3" type="noConversion"/>
  </si>
  <si>
    <t>1) 건강보험부담금</t>
    <phoneticPr fontId="3" type="noConversion"/>
  </si>
  <si>
    <t>2) 국민연금부담금</t>
    <phoneticPr fontId="3" type="noConversion"/>
  </si>
  <si>
    <t>3) 고용보험부담금</t>
    <phoneticPr fontId="3" type="noConversion"/>
  </si>
  <si>
    <t>4) 산재보험부담금</t>
    <phoneticPr fontId="3" type="noConversion"/>
  </si>
  <si>
    <t>4. 퇴직적립금</t>
    <phoneticPr fontId="3" type="noConversion"/>
  </si>
  <si>
    <t>5. 팀운영비</t>
    <phoneticPr fontId="3" type="noConversion"/>
  </si>
  <si>
    <t>6. 담당자선물구입비</t>
    <phoneticPr fontId="3" type="noConversion"/>
  </si>
  <si>
    <t>대</t>
    <phoneticPr fontId="3" type="noConversion"/>
  </si>
  <si>
    <t>월</t>
    <phoneticPr fontId="3" type="noConversion"/>
  </si>
  <si>
    <t>1. 단말기대금</t>
    <phoneticPr fontId="3" type="noConversion"/>
  </si>
  <si>
    <t xml:space="preserve">             (VT-11)</t>
    <phoneticPr fontId="3" type="noConversion"/>
  </si>
  <si>
    <t>명</t>
    <phoneticPr fontId="3" type="noConversion"/>
  </si>
  <si>
    <t>월</t>
    <phoneticPr fontId="3" type="noConversion"/>
  </si>
  <si>
    <t>0 통신비</t>
    <phoneticPr fontId="3" type="noConversion"/>
  </si>
  <si>
    <t>0 보조인 운영비</t>
    <phoneticPr fontId="3" type="noConversion"/>
  </si>
  <si>
    <t>3. 체험비</t>
    <phoneticPr fontId="3" type="noConversion"/>
  </si>
  <si>
    <t>5. 회의실대관료</t>
    <phoneticPr fontId="3" type="noConversion"/>
  </si>
  <si>
    <t>6. 식비</t>
    <phoneticPr fontId="3" type="noConversion"/>
  </si>
  <si>
    <t>식</t>
    <phoneticPr fontId="3" type="noConversion"/>
  </si>
  <si>
    <t>7. 간식비</t>
    <phoneticPr fontId="3" type="noConversion"/>
  </si>
  <si>
    <t>2</t>
    <phoneticPr fontId="3" type="noConversion"/>
  </si>
  <si>
    <t>8. 이용자 답례품비</t>
    <phoneticPr fontId="3" type="noConversion"/>
  </si>
  <si>
    <t>20</t>
    <phoneticPr fontId="3" type="noConversion"/>
  </si>
  <si>
    <t>0 보조인 워크샵</t>
    <phoneticPr fontId="3" type="noConversion"/>
  </si>
  <si>
    <t>5. 레크레이션진행비</t>
    <phoneticPr fontId="3" type="noConversion"/>
  </si>
  <si>
    <t>=</t>
    <phoneticPr fontId="3" type="noConversion"/>
  </si>
  <si>
    <t xml:space="preserve">0 보조인 송년의 밤 </t>
    <phoneticPr fontId="3" type="noConversion"/>
  </si>
  <si>
    <t xml:space="preserve">0 이용자 관리운영비 </t>
    <phoneticPr fontId="3" type="noConversion"/>
  </si>
  <si>
    <t>2. 이용자송년회비</t>
    <phoneticPr fontId="3" type="noConversion"/>
  </si>
  <si>
    <t>4. 이용자 답례품비</t>
    <phoneticPr fontId="3" type="noConversion"/>
  </si>
  <si>
    <t>0 장기이용자여행비</t>
    <phoneticPr fontId="3" type="noConversion"/>
  </si>
  <si>
    <t>5. 식비</t>
    <phoneticPr fontId="3" type="noConversion"/>
  </si>
  <si>
    <t>6. 간식비</t>
    <phoneticPr fontId="3" type="noConversion"/>
  </si>
  <si>
    <t>7. 현수막 제작비</t>
    <phoneticPr fontId="3" type="noConversion"/>
  </si>
  <si>
    <t>홈헬퍼</t>
    <phoneticPr fontId="3" type="noConversion"/>
  </si>
  <si>
    <t>0 자원봉사자 교육비</t>
    <phoneticPr fontId="3" type="noConversion"/>
  </si>
  <si>
    <t>11</t>
    <phoneticPr fontId="3" type="noConversion"/>
  </si>
  <si>
    <t>명</t>
    <phoneticPr fontId="3" type="noConversion"/>
  </si>
  <si>
    <t>1</t>
    <phoneticPr fontId="3" type="noConversion"/>
  </si>
  <si>
    <t>0 자원봉사자 활동비</t>
    <phoneticPr fontId="3" type="noConversion"/>
  </si>
  <si>
    <t>10,000 * 4주 * 12개월 * 10명</t>
    <phoneticPr fontId="3" type="noConversion"/>
  </si>
  <si>
    <t>0 체험학습비</t>
    <phoneticPr fontId="3" type="noConversion"/>
  </si>
  <si>
    <t>1. 체험비</t>
    <phoneticPr fontId="3" type="noConversion"/>
  </si>
  <si>
    <t>22</t>
    <phoneticPr fontId="3" type="noConversion"/>
  </si>
  <si>
    <t>33</t>
    <phoneticPr fontId="3" type="noConversion"/>
  </si>
  <si>
    <t>22</t>
    <phoneticPr fontId="3" type="noConversion"/>
  </si>
  <si>
    <t>3. 주유비</t>
    <phoneticPr fontId="3" type="noConversion"/>
  </si>
  <si>
    <t>회</t>
    <phoneticPr fontId="3" type="noConversion"/>
  </si>
  <si>
    <t>명</t>
    <phoneticPr fontId="3" type="noConversion"/>
  </si>
  <si>
    <t>회</t>
    <phoneticPr fontId="3" type="noConversion"/>
  </si>
  <si>
    <t>중증여성시각장애인자녀 자녀학습지원사업
(한글교육+멘토링)
사업비</t>
    <phoneticPr fontId="3" type="noConversion"/>
  </si>
  <si>
    <t>0 시각장애인복지관 사례관리 네트워크 회의비</t>
    <phoneticPr fontId="3" type="noConversion"/>
  </si>
  <si>
    <t>회</t>
    <phoneticPr fontId="3" type="noConversion"/>
  </si>
  <si>
    <t>0 노원구 유관기관 방문비</t>
    <phoneticPr fontId="3" type="noConversion"/>
  </si>
  <si>
    <t>회</t>
    <phoneticPr fontId="3" type="noConversion"/>
  </si>
  <si>
    <t>0 개별화 프로그램 지원비</t>
    <phoneticPr fontId="3" type="noConversion"/>
  </si>
  <si>
    <t>무료안마시연(노원구청)</t>
    <phoneticPr fontId="3" type="noConversion"/>
  </si>
  <si>
    <t>0 식비</t>
    <phoneticPr fontId="3" type="noConversion"/>
  </si>
  <si>
    <t>0 행사물품구입비</t>
    <phoneticPr fontId="3" type="noConversion"/>
  </si>
  <si>
    <t>계</t>
    <phoneticPr fontId="3" type="noConversion"/>
  </si>
  <si>
    <t xml:space="preserve"> 2) 사무원</t>
    <phoneticPr fontId="3" type="noConversion"/>
  </si>
  <si>
    <t>%</t>
    <phoneticPr fontId="3" type="noConversion"/>
  </si>
  <si>
    <t>0.1</t>
    <phoneticPr fontId="3" type="noConversion"/>
  </si>
  <si>
    <t>=</t>
    <phoneticPr fontId="3" type="noConversion"/>
  </si>
  <si>
    <t xml:space="preserve">0 인건비 </t>
    <phoneticPr fontId="3" type="noConversion"/>
  </si>
  <si>
    <t>1. 기자재수리비</t>
    <phoneticPr fontId="3" type="noConversion"/>
  </si>
  <si>
    <t>회</t>
    <phoneticPr fontId="3" type="noConversion"/>
  </si>
  <si>
    <t>2. 기타 소모품 구입비</t>
    <phoneticPr fontId="3" type="noConversion"/>
  </si>
  <si>
    <t>0 운영사업비</t>
    <phoneticPr fontId="3" type="noConversion"/>
  </si>
  <si>
    <t>지원고용지원금</t>
    <phoneticPr fontId="3" type="noConversion"/>
  </si>
  <si>
    <t xml:space="preserve">0 사업비 </t>
    <phoneticPr fontId="3" type="noConversion"/>
  </si>
  <si>
    <t xml:space="preserve">0 보상금 </t>
    <phoneticPr fontId="3" type="noConversion"/>
  </si>
  <si>
    <t>(10,000*20일*6명*2.008%</t>
    <phoneticPr fontId="3" type="noConversion"/>
  </si>
  <si>
    <t>*</t>
    <phoneticPr fontId="3" type="noConversion"/>
  </si>
  <si>
    <t>1. 이론교육 강사비</t>
    <phoneticPr fontId="3" type="noConversion"/>
  </si>
  <si>
    <t>2. 훈련생 다과비</t>
    <phoneticPr fontId="3" type="noConversion"/>
  </si>
  <si>
    <t>10</t>
    <phoneticPr fontId="3" type="noConversion"/>
  </si>
  <si>
    <t>개월</t>
    <phoneticPr fontId="3" type="noConversion"/>
  </si>
  <si>
    <t>0 직업적응훈련</t>
    <phoneticPr fontId="3" type="noConversion"/>
  </si>
  <si>
    <t>1. CVES교육 강사비</t>
    <phoneticPr fontId="3" type="noConversion"/>
  </si>
  <si>
    <t>=</t>
    <phoneticPr fontId="3" type="noConversion"/>
  </si>
  <si>
    <t>2. 평가도구 구입비</t>
    <phoneticPr fontId="3" type="noConversion"/>
  </si>
  <si>
    <t>1) 혈압계구입비</t>
    <phoneticPr fontId="3" type="noConversion"/>
  </si>
  <si>
    <t>2) 쳥력계구입비</t>
    <phoneticPr fontId="3" type="noConversion"/>
  </si>
  <si>
    <t>3) 혈당검사지구입비</t>
    <phoneticPr fontId="3" type="noConversion"/>
  </si>
  <si>
    <t>통</t>
    <phoneticPr fontId="3" type="noConversion"/>
  </si>
  <si>
    <t>0 직업지도(신규사업)</t>
    <phoneticPr fontId="3" type="noConversion"/>
  </si>
  <si>
    <t>4</t>
    <phoneticPr fontId="3" type="noConversion"/>
  </si>
  <si>
    <t>20,000원 * 1명 * 8회 * 12월</t>
    <phoneticPr fontId="3" type="noConversion"/>
  </si>
  <si>
    <t>10,000원 * 1명 * 5회 * 12월</t>
    <phoneticPr fontId="3" type="noConversion"/>
  </si>
  <si>
    <t>회</t>
    <phoneticPr fontId="3" type="noConversion"/>
  </si>
  <si>
    <t>명</t>
    <phoneticPr fontId="3" type="noConversion"/>
  </si>
  <si>
    <t>0 취업알선 및 취업지원</t>
    <phoneticPr fontId="3" type="noConversion"/>
  </si>
  <si>
    <t>1. 사업체개발 취업알선 취업지원</t>
    <phoneticPr fontId="3" type="noConversion"/>
  </si>
  <si>
    <t>1) 헬스키퍼 매뉴얼 제작비</t>
    <phoneticPr fontId="3" type="noConversion"/>
  </si>
  <si>
    <t xml:space="preserve">2) 무료안마시연행사비 </t>
    <phoneticPr fontId="3" type="noConversion"/>
  </si>
  <si>
    <t>3) 출장비</t>
    <phoneticPr fontId="3" type="noConversion"/>
  </si>
  <si>
    <t>2. 자문위원회의비</t>
    <phoneticPr fontId="3" type="noConversion"/>
  </si>
  <si>
    <t>1) 자문회의수당</t>
    <phoneticPr fontId="3" type="noConversion"/>
  </si>
  <si>
    <t>2) 식대</t>
    <phoneticPr fontId="3" type="noConversion"/>
  </si>
  <si>
    <t>0 취업후 적응지원</t>
    <phoneticPr fontId="3" type="noConversion"/>
  </si>
  <si>
    <t>1. 출장비</t>
    <phoneticPr fontId="3" type="noConversion"/>
  </si>
  <si>
    <t>1) 출장비</t>
    <phoneticPr fontId="3" type="noConversion"/>
  </si>
  <si>
    <t>2) 업체방문비</t>
    <phoneticPr fontId="3" type="noConversion"/>
  </si>
  <si>
    <t>회</t>
    <phoneticPr fontId="3" type="noConversion"/>
  </si>
  <si>
    <t>12</t>
    <phoneticPr fontId="3" type="noConversion"/>
  </si>
  <si>
    <t>2. 취업자 역량강화 교육비</t>
    <phoneticPr fontId="3" type="noConversion"/>
  </si>
  <si>
    <t xml:space="preserve">   1) 서비스만족교육 강사비</t>
    <phoneticPr fontId="3" type="noConversion"/>
  </si>
  <si>
    <t xml:space="preserve">   2) 간식비</t>
    <phoneticPr fontId="3" type="noConversion"/>
  </si>
  <si>
    <t>50</t>
    <phoneticPr fontId="3" type="noConversion"/>
  </si>
  <si>
    <t>3. 취업자여가생활지원프로그램</t>
    <phoneticPr fontId="3" type="noConversion"/>
  </si>
  <si>
    <t>1) 참가비</t>
    <phoneticPr fontId="3" type="noConversion"/>
  </si>
  <si>
    <t>45</t>
    <phoneticPr fontId="3" type="noConversion"/>
  </si>
  <si>
    <t>2) 간식비</t>
    <phoneticPr fontId="3" type="noConversion"/>
  </si>
  <si>
    <t>2</t>
    <phoneticPr fontId="3" type="noConversion"/>
  </si>
  <si>
    <t>3) 교통비(차량유류비)</t>
    <phoneticPr fontId="3" type="noConversion"/>
  </si>
  <si>
    <t>4. 취업자 송년회비</t>
    <phoneticPr fontId="3" type="noConversion"/>
  </si>
  <si>
    <t>150</t>
    <phoneticPr fontId="3" type="noConversion"/>
  </si>
  <si>
    <t xml:space="preserve">0 인건비 </t>
    <phoneticPr fontId="3" type="noConversion"/>
  </si>
  <si>
    <t>개발원지원금</t>
    <phoneticPr fontId="3" type="noConversion"/>
  </si>
  <si>
    <t>공단지원금(피부 안창)</t>
    <phoneticPr fontId="3" type="noConversion"/>
  </si>
  <si>
    <t>+</t>
    <phoneticPr fontId="3" type="noConversion"/>
  </si>
  <si>
    <t>0 강사료</t>
    <phoneticPr fontId="3" type="noConversion"/>
  </si>
  <si>
    <t>0 훈련재료비</t>
    <phoneticPr fontId="3" type="noConversion"/>
  </si>
  <si>
    <t>3. 시험용가방</t>
    <phoneticPr fontId="3" type="noConversion"/>
  </si>
  <si>
    <t>4. 소타올</t>
    <phoneticPr fontId="3" type="noConversion"/>
  </si>
  <si>
    <t>5. 대타올</t>
    <phoneticPr fontId="3" type="noConversion"/>
  </si>
  <si>
    <t>6. 중타올</t>
    <phoneticPr fontId="3" type="noConversion"/>
  </si>
  <si>
    <t>7. 소모품구입비</t>
    <phoneticPr fontId="3" type="noConversion"/>
  </si>
  <si>
    <t>2. 마네킹</t>
    <phoneticPr fontId="3" type="noConversion"/>
  </si>
  <si>
    <t>3. 베렝구어인형</t>
    <phoneticPr fontId="3" type="noConversion"/>
  </si>
  <si>
    <t>0 훈련기자재비</t>
    <phoneticPr fontId="3" type="noConversion"/>
  </si>
  <si>
    <t>1. 문화체험비</t>
    <phoneticPr fontId="3" type="noConversion"/>
  </si>
  <si>
    <t>0 사회적응훈련비</t>
    <phoneticPr fontId="3" type="noConversion"/>
  </si>
  <si>
    <t>0 자격시험지원비</t>
    <phoneticPr fontId="3" type="noConversion"/>
  </si>
  <si>
    <t>1. 보조강사비</t>
    <phoneticPr fontId="3" type="noConversion"/>
  </si>
  <si>
    <t>2. 모델비</t>
    <phoneticPr fontId="3" type="noConversion"/>
  </si>
  <si>
    <t>1) 2기 모델비</t>
    <phoneticPr fontId="3" type="noConversion"/>
  </si>
  <si>
    <t>2) 3기 모델비</t>
    <phoneticPr fontId="3" type="noConversion"/>
  </si>
  <si>
    <t xml:space="preserve">0 현장학습비 </t>
    <phoneticPr fontId="3" type="noConversion"/>
  </si>
  <si>
    <t>0 현장실습비</t>
    <phoneticPr fontId="3" type="noConversion"/>
  </si>
  <si>
    <t>1) 2기</t>
    <phoneticPr fontId="3" type="noConversion"/>
  </si>
  <si>
    <t>2) 3기</t>
    <phoneticPr fontId="3" type="noConversion"/>
  </si>
  <si>
    <t>기</t>
    <phoneticPr fontId="3" type="noConversion"/>
  </si>
  <si>
    <t>0 현장견학비</t>
    <phoneticPr fontId="3" type="noConversion"/>
  </si>
  <si>
    <t>기</t>
    <phoneticPr fontId="3" type="noConversion"/>
  </si>
  <si>
    <t>2. 기관선물비</t>
    <phoneticPr fontId="3" type="noConversion"/>
  </si>
  <si>
    <t>2. 실습비</t>
    <phoneticPr fontId="3" type="noConversion"/>
  </si>
  <si>
    <t>0 시설견학비</t>
    <phoneticPr fontId="3" type="noConversion"/>
  </si>
  <si>
    <t>0 교사간담회비</t>
    <phoneticPr fontId="3" type="noConversion"/>
  </si>
  <si>
    <t>회</t>
    <phoneticPr fontId="3" type="noConversion"/>
  </si>
  <si>
    <t>1) 2기</t>
    <phoneticPr fontId="3" type="noConversion"/>
  </si>
  <si>
    <t>2) 3기</t>
    <phoneticPr fontId="3" type="noConversion"/>
  </si>
  <si>
    <t>0 강사료</t>
    <phoneticPr fontId="3" type="noConversion"/>
  </si>
  <si>
    <t>시간</t>
    <phoneticPr fontId="3" type="noConversion"/>
  </si>
  <si>
    <t>주</t>
    <phoneticPr fontId="3" type="noConversion"/>
  </si>
  <si>
    <t>0 특강강사료</t>
    <phoneticPr fontId="3" type="noConversion"/>
  </si>
  <si>
    <t>1. 창업실무특강</t>
    <phoneticPr fontId="3" type="noConversion"/>
  </si>
  <si>
    <t>2. 창업자금특강</t>
    <phoneticPr fontId="3" type="noConversion"/>
  </si>
  <si>
    <t>기</t>
    <phoneticPr fontId="3" type="noConversion"/>
  </si>
  <si>
    <t>기</t>
    <phoneticPr fontId="3" type="noConversion"/>
  </si>
  <si>
    <t>개</t>
    <phoneticPr fontId="3" type="noConversion"/>
  </si>
  <si>
    <t>2. 골격모형수리비</t>
    <phoneticPr fontId="3" type="noConversion"/>
  </si>
  <si>
    <t>1. 척추모형구입비</t>
    <phoneticPr fontId="3" type="noConversion"/>
  </si>
  <si>
    <t>대</t>
    <phoneticPr fontId="3" type="noConversion"/>
  </si>
  <si>
    <t>0 상해보험료</t>
    <phoneticPr fontId="3" type="noConversion"/>
  </si>
  <si>
    <t>0 교재제작비</t>
    <phoneticPr fontId="3" type="noConversion"/>
  </si>
  <si>
    <t>0 현장견학비</t>
    <phoneticPr fontId="3" type="noConversion"/>
  </si>
  <si>
    <t>1. 식대</t>
    <phoneticPr fontId="3" type="noConversion"/>
  </si>
  <si>
    <t>2. 기관선물비</t>
    <phoneticPr fontId="3" type="noConversion"/>
  </si>
  <si>
    <t>회</t>
    <phoneticPr fontId="3" type="noConversion"/>
  </si>
  <si>
    <t>0 사회적응훈련비</t>
    <phoneticPr fontId="3" type="noConversion"/>
  </si>
  <si>
    <t>*</t>
    <phoneticPr fontId="3" type="noConversion"/>
  </si>
  <si>
    <t>0 현장실습비</t>
    <phoneticPr fontId="3" type="noConversion"/>
  </si>
  <si>
    <t>1) 30기</t>
    <phoneticPr fontId="3" type="noConversion"/>
  </si>
  <si>
    <t>2) 31기</t>
    <phoneticPr fontId="3" type="noConversion"/>
  </si>
  <si>
    <t>회</t>
    <phoneticPr fontId="3" type="noConversion"/>
  </si>
  <si>
    <t>2. 기관선물비</t>
    <phoneticPr fontId="3" type="noConversion"/>
  </si>
  <si>
    <t>1</t>
    <phoneticPr fontId="3" type="noConversion"/>
  </si>
  <si>
    <t>2</t>
    <phoneticPr fontId="3" type="noConversion"/>
  </si>
  <si>
    <t>0 시설견학비</t>
    <phoneticPr fontId="3" type="noConversion"/>
  </si>
  <si>
    <t>0 현장학습비</t>
    <phoneticPr fontId="3" type="noConversion"/>
  </si>
  <si>
    <t>8,000 * 20명 * 2일 * 2기</t>
    <phoneticPr fontId="3" type="noConversion"/>
  </si>
  <si>
    <t>1) 30기</t>
    <phoneticPr fontId="3" type="noConversion"/>
  </si>
  <si>
    <t>2. 선물비</t>
    <phoneticPr fontId="3" type="noConversion"/>
  </si>
  <si>
    <t xml:space="preserve">0 수료식비 </t>
    <phoneticPr fontId="3" type="noConversion"/>
  </si>
  <si>
    <t>0 교사간담회비</t>
    <phoneticPr fontId="3" type="noConversion"/>
  </si>
  <si>
    <t>0 훈련재료 구입비</t>
    <phoneticPr fontId="3" type="noConversion"/>
  </si>
  <si>
    <t xml:space="preserve">0 훈련기자재비 </t>
    <phoneticPr fontId="3" type="noConversion"/>
  </si>
  <si>
    <t>계</t>
    <phoneticPr fontId="3" type="noConversion"/>
  </si>
  <si>
    <t>보조공학기기 수리사업</t>
    <phoneticPr fontId="3" type="noConversion"/>
  </si>
  <si>
    <t>0 한소네 부품구입비</t>
    <phoneticPr fontId="3" type="noConversion"/>
  </si>
  <si>
    <t>1. 점자키</t>
    <phoneticPr fontId="3" type="noConversion"/>
  </si>
  <si>
    <t>20</t>
    <phoneticPr fontId="3" type="noConversion"/>
  </si>
  <si>
    <t>개</t>
    <phoneticPr fontId="3" type="noConversion"/>
  </si>
  <si>
    <t>2. 점자키 키패트</t>
    <phoneticPr fontId="3" type="noConversion"/>
  </si>
  <si>
    <t>4</t>
    <phoneticPr fontId="3" type="noConversion"/>
  </si>
  <si>
    <t>5</t>
    <phoneticPr fontId="3" type="noConversion"/>
  </si>
  <si>
    <t>4</t>
    <phoneticPr fontId="3" type="noConversion"/>
  </si>
  <si>
    <t>3. 멤브레인스위치</t>
    <phoneticPr fontId="3" type="noConversion"/>
  </si>
  <si>
    <t>4. 스크롤키</t>
    <phoneticPr fontId="3" type="noConversion"/>
  </si>
  <si>
    <t>5. LX배터리</t>
    <phoneticPr fontId="3" type="noConversion"/>
  </si>
  <si>
    <t>6. 스피커</t>
    <phoneticPr fontId="3" type="noConversion"/>
  </si>
  <si>
    <t>0 책마루 부품구입비</t>
    <phoneticPr fontId="3" type="noConversion"/>
  </si>
  <si>
    <t>1. FPCB Front Key Ass'y</t>
    <phoneticPr fontId="3" type="noConversion"/>
  </si>
  <si>
    <t>2. 스피커</t>
    <phoneticPr fontId="3" type="noConversion"/>
  </si>
  <si>
    <t>3. 배터리</t>
    <phoneticPr fontId="3" type="noConversion"/>
  </si>
  <si>
    <t>6</t>
    <phoneticPr fontId="3" type="noConversion"/>
  </si>
  <si>
    <t>0 인식개선사업비</t>
    <phoneticPr fontId="3" type="noConversion"/>
  </si>
  <si>
    <t xml:space="preserve"> 0 건강보험부담금</t>
    <phoneticPr fontId="3" type="noConversion"/>
  </si>
  <si>
    <t>0 기타식대</t>
    <phoneticPr fontId="3" type="noConversion"/>
  </si>
  <si>
    <t>0 복리후생경비</t>
    <phoneticPr fontId="3" type="noConversion"/>
  </si>
  <si>
    <t>(6,500원*9명*3시간*3일*3주*12월</t>
    <phoneticPr fontId="3" type="noConversion"/>
  </si>
  <si>
    <t>3.275%</t>
    <phoneticPr fontId="3" type="noConversion"/>
  </si>
  <si>
    <t>월</t>
    <phoneticPr fontId="3" type="noConversion"/>
  </si>
  <si>
    <t>급여 김다미</t>
    <phoneticPr fontId="3" type="noConversion"/>
  </si>
  <si>
    <t>이은지</t>
    <phoneticPr fontId="3" type="noConversion"/>
  </si>
  <si>
    <t>김미선</t>
    <phoneticPr fontId="3" type="noConversion"/>
  </si>
  <si>
    <t>*</t>
    <phoneticPr fontId="3" type="noConversion"/>
  </si>
  <si>
    <t>2</t>
    <phoneticPr fontId="3" type="noConversion"/>
  </si>
  <si>
    <t>명</t>
    <phoneticPr fontId="3" type="noConversion"/>
  </si>
  <si>
    <t>=</t>
    <phoneticPr fontId="3" type="noConversion"/>
  </si>
  <si>
    <t>0 퇴직적립금</t>
    <phoneticPr fontId="3" type="noConversion"/>
  </si>
  <si>
    <t>(7,500원 * 6.5시간 * 20일 * 1명 * 12개월</t>
    <phoneticPr fontId="3" type="noConversion"/>
  </si>
  <si>
    <t>0 사회보험부담금</t>
    <phoneticPr fontId="3" type="noConversion"/>
  </si>
  <si>
    <t>*</t>
    <phoneticPr fontId="3" type="noConversion"/>
  </si>
  <si>
    <t>%</t>
    <phoneticPr fontId="3" type="noConversion"/>
  </si>
  <si>
    <t>=</t>
    <phoneticPr fontId="3" type="noConversion"/>
  </si>
  <si>
    <t>0 기타잡비</t>
    <phoneticPr fontId="3" type="noConversion"/>
  </si>
  <si>
    <t>계</t>
    <phoneticPr fontId="3" type="noConversion"/>
  </si>
  <si>
    <t>23천 15년 이월가능 16년 순이익 127,565,469원잔액 - 복지관가용가능</t>
    <phoneticPr fontId="3" type="noConversion"/>
  </si>
  <si>
    <t>0 선진기관연수비</t>
    <phoneticPr fontId="3" type="noConversion"/>
  </si>
  <si>
    <t>*</t>
    <phoneticPr fontId="3" type="noConversion"/>
  </si>
  <si>
    <t>명</t>
    <phoneticPr fontId="3" type="noConversion"/>
  </si>
  <si>
    <t>=</t>
    <phoneticPr fontId="3" type="noConversion"/>
  </si>
  <si>
    <t>회</t>
    <phoneticPr fontId="3" type="noConversion"/>
  </si>
  <si>
    <t>0 고사장운영비</t>
    <phoneticPr fontId="3" type="noConversion"/>
  </si>
  <si>
    <t>*</t>
    <phoneticPr fontId="3" type="noConversion"/>
  </si>
  <si>
    <t>회</t>
    <phoneticPr fontId="3" type="noConversion"/>
  </si>
  <si>
    <t>=</t>
    <phoneticPr fontId="3" type="noConversion"/>
  </si>
  <si>
    <t>회</t>
    <phoneticPr fontId="3" type="noConversion"/>
  </si>
  <si>
    <t xml:space="preserve"> 0 소방시설관리비</t>
    <phoneticPr fontId="3" type="noConversion"/>
  </si>
  <si>
    <t>월</t>
    <phoneticPr fontId="3" type="noConversion"/>
  </si>
  <si>
    <t>=</t>
    <phoneticPr fontId="3" type="noConversion"/>
  </si>
  <si>
    <t>1. 중졸</t>
    <phoneticPr fontId="3" type="noConversion"/>
  </si>
  <si>
    <t>3. 초졸</t>
    <phoneticPr fontId="3" type="noConversion"/>
  </si>
  <si>
    <t>1. 중졸 수험생 식비</t>
    <phoneticPr fontId="3" type="noConversion"/>
  </si>
  <si>
    <t>*</t>
    <phoneticPr fontId="3" type="noConversion"/>
  </si>
  <si>
    <t>*</t>
    <phoneticPr fontId="3" type="noConversion"/>
  </si>
  <si>
    <t>12</t>
    <phoneticPr fontId="3" type="noConversion"/>
  </si>
  <si>
    <t>월</t>
    <phoneticPr fontId="3" type="noConversion"/>
  </si>
  <si>
    <t>=</t>
    <phoneticPr fontId="3" type="noConversion"/>
  </si>
  <si>
    <t>=</t>
    <phoneticPr fontId="3" type="noConversion"/>
  </si>
  <si>
    <t>9</t>
    <phoneticPr fontId="3" type="noConversion"/>
  </si>
  <si>
    <t>월</t>
    <phoneticPr fontId="3" type="noConversion"/>
  </si>
  <si>
    <t>15권</t>
    <phoneticPr fontId="3" type="noConversion"/>
  </si>
  <si>
    <t>300</t>
    <phoneticPr fontId="3" type="noConversion"/>
  </si>
  <si>
    <t>*</t>
    <phoneticPr fontId="3" type="noConversion"/>
  </si>
  <si>
    <t>12파일</t>
    <phoneticPr fontId="3" type="noConversion"/>
  </si>
  <si>
    <t>12월</t>
    <phoneticPr fontId="3" type="noConversion"/>
  </si>
  <si>
    <t xml:space="preserve">일 </t>
    <phoneticPr fontId="3" type="noConversion"/>
  </si>
  <si>
    <t>1</t>
    <phoneticPr fontId="3" type="noConversion"/>
  </si>
  <si>
    <t>명</t>
    <phoneticPr fontId="3" type="noConversion"/>
  </si>
  <si>
    <t>=</t>
    <phoneticPr fontId="3" type="noConversion"/>
  </si>
  <si>
    <t>0 동영상 파일 탑재 기능 개발</t>
    <phoneticPr fontId="3" type="noConversion"/>
  </si>
  <si>
    <t>1</t>
    <phoneticPr fontId="3" type="noConversion"/>
  </si>
  <si>
    <t>식</t>
    <phoneticPr fontId="3" type="noConversion"/>
  </si>
  <si>
    <t>=</t>
    <phoneticPr fontId="3" type="noConversion"/>
  </si>
  <si>
    <t>명</t>
    <phoneticPr fontId="3" type="noConversion"/>
  </si>
  <si>
    <t>2</t>
    <phoneticPr fontId="3" type="noConversion"/>
  </si>
  <si>
    <t>회</t>
    <phoneticPr fontId="3" type="noConversion"/>
  </si>
  <si>
    <t>장</t>
    <phoneticPr fontId="3" type="noConversion"/>
  </si>
  <si>
    <t>권</t>
    <phoneticPr fontId="3" type="noConversion"/>
  </si>
  <si>
    <t>개</t>
    <phoneticPr fontId="3" type="noConversion"/>
  </si>
  <si>
    <t>*</t>
    <phoneticPr fontId="3" type="noConversion"/>
  </si>
  <si>
    <t>권</t>
    <phoneticPr fontId="3" type="noConversion"/>
  </si>
  <si>
    <t>대</t>
    <phoneticPr fontId="3" type="noConversion"/>
  </si>
  <si>
    <t>개</t>
    <phoneticPr fontId="3" type="noConversion"/>
  </si>
  <si>
    <t xml:space="preserve">0 공CD 50장들이 케잌 구입비 </t>
    <phoneticPr fontId="3" type="noConversion"/>
  </si>
  <si>
    <t>1. 녹음도서</t>
    <phoneticPr fontId="3" type="noConversion"/>
  </si>
  <si>
    <t>2. 녹음잡지</t>
    <phoneticPr fontId="3" type="noConversion"/>
  </si>
  <si>
    <t>3. 도서보급</t>
    <phoneticPr fontId="3" type="noConversion"/>
  </si>
  <si>
    <t>0 라벨지 구입비</t>
    <phoneticPr fontId="3" type="noConversion"/>
  </si>
  <si>
    <t>1. CD라벨지</t>
    <phoneticPr fontId="3" type="noConversion"/>
  </si>
  <si>
    <t>2. 주소라벨지</t>
    <phoneticPr fontId="3" type="noConversion"/>
  </si>
  <si>
    <t xml:space="preserve">0 CD케이스 구입비 </t>
    <phoneticPr fontId="3" type="noConversion"/>
  </si>
  <si>
    <t>1. 녹음도서</t>
    <phoneticPr fontId="3" type="noConversion"/>
  </si>
  <si>
    <t>2. 도서보급</t>
    <phoneticPr fontId="3" type="noConversion"/>
  </si>
  <si>
    <t xml:space="preserve">0 보급형 CD안전봉투 </t>
    <phoneticPr fontId="3" type="noConversion"/>
  </si>
  <si>
    <t xml:space="preserve">0 택배발송용 봉투 </t>
    <phoneticPr fontId="3" type="noConversion"/>
  </si>
  <si>
    <t>0 소모품</t>
    <phoneticPr fontId="3" type="noConversion"/>
  </si>
  <si>
    <t>0 도서선정위원회 자문회의비</t>
    <phoneticPr fontId="3" type="noConversion"/>
  </si>
  <si>
    <t>0 생활정보지 음원제작비</t>
    <phoneticPr fontId="3" type="noConversion"/>
  </si>
  <si>
    <t xml:space="preserve">0 지역사회개방도서관운영비 </t>
    <phoneticPr fontId="3" type="noConversion"/>
  </si>
  <si>
    <t>1. 색띠라벨</t>
    <phoneticPr fontId="3" type="noConversion"/>
  </si>
  <si>
    <t>2. 바코드라벨</t>
    <phoneticPr fontId="3" type="noConversion"/>
  </si>
  <si>
    <t>3. 북앤드</t>
    <phoneticPr fontId="3" type="noConversion"/>
  </si>
  <si>
    <t>4. 도장(도서측인)</t>
    <phoneticPr fontId="3" type="noConversion"/>
  </si>
  <si>
    <t>5. 라벨보호키퍼</t>
    <phoneticPr fontId="3" type="noConversion"/>
  </si>
  <si>
    <t>6. 바코드리더기</t>
    <phoneticPr fontId="3" type="noConversion"/>
  </si>
  <si>
    <t>7. 서가(유리문5~6단식)</t>
    <phoneticPr fontId="3" type="noConversion"/>
  </si>
  <si>
    <t>8. 발판</t>
    <phoneticPr fontId="3" type="noConversion"/>
  </si>
  <si>
    <t>9. 소모품비</t>
    <phoneticPr fontId="3" type="noConversion"/>
  </si>
  <si>
    <t>(6,500원 * 5.5시간 * 20일 * 1명 * 12개월</t>
    <phoneticPr fontId="3" type="noConversion"/>
  </si>
  <si>
    <t>조사연구사업</t>
    <phoneticPr fontId="3" type="noConversion"/>
  </si>
  <si>
    <t>0 연구활동비</t>
    <phoneticPr fontId="3" type="noConversion"/>
  </si>
  <si>
    <t>1. 자료수입비</t>
    <phoneticPr fontId="3" type="noConversion"/>
  </si>
  <si>
    <t>*</t>
    <phoneticPr fontId="3" type="noConversion"/>
  </si>
  <si>
    <t>건</t>
    <phoneticPr fontId="3" type="noConversion"/>
  </si>
  <si>
    <t>2. 통계처리비</t>
    <phoneticPr fontId="3" type="noConversion"/>
  </si>
  <si>
    <t>(100,000 * 1명(입력) + 300,000(통계) * 1명)</t>
    <phoneticPr fontId="3" type="noConversion"/>
  </si>
  <si>
    <t>=</t>
    <phoneticPr fontId="3" type="noConversion"/>
  </si>
  <si>
    <t>0 연구보고서 제작비</t>
    <phoneticPr fontId="3" type="noConversion"/>
  </si>
  <si>
    <t>권</t>
    <phoneticPr fontId="3" type="noConversion"/>
  </si>
  <si>
    <t>1. 인쇄비</t>
    <phoneticPr fontId="3" type="noConversion"/>
  </si>
  <si>
    <t>2. 보고서 배포비</t>
    <phoneticPr fontId="3" type="noConversion"/>
  </si>
  <si>
    <t>기관</t>
    <phoneticPr fontId="3" type="noConversion"/>
  </si>
  <si>
    <t>0 보고대회 및 세미나 개최비</t>
    <phoneticPr fontId="3" type="noConversion"/>
  </si>
  <si>
    <t>1. 현수막 제작비</t>
    <phoneticPr fontId="3" type="noConversion"/>
  </si>
  <si>
    <t>점</t>
    <phoneticPr fontId="3" type="noConversion"/>
  </si>
  <si>
    <t>=</t>
    <phoneticPr fontId="3" type="noConversion"/>
  </si>
  <si>
    <t>2. 다과비</t>
    <phoneticPr fontId="3" type="noConversion"/>
  </si>
  <si>
    <t>*</t>
    <phoneticPr fontId="3" type="noConversion"/>
  </si>
  <si>
    <t>명</t>
    <phoneticPr fontId="3" type="noConversion"/>
  </si>
  <si>
    <t>3,000원*6명*6일*16주*2기*80%</t>
    <phoneticPr fontId="3" type="noConversion"/>
  </si>
  <si>
    <t>140,000*1명*10회*2반*3기</t>
    <phoneticPr fontId="3" type="noConversion"/>
  </si>
  <si>
    <t>(20,000 * 1부(2권) * 12명 * 2기</t>
    <phoneticPr fontId="3" type="noConversion"/>
  </si>
  <si>
    <t>(8,000 * 20명 * 1회 * 2기</t>
    <phoneticPr fontId="3" type="noConversion"/>
  </si>
  <si>
    <t>(30,000 * 20명 * 1회 * 2기</t>
    <phoneticPr fontId="3" type="noConversion"/>
  </si>
  <si>
    <t>(3,000 * 20명 * 1회 * 2기</t>
    <phoneticPr fontId="3" type="noConversion"/>
  </si>
  <si>
    <t>(30,000 * 6시간 * 49주 * 3회</t>
    <phoneticPr fontId="3" type="noConversion"/>
  </si>
  <si>
    <t>(20,000원 * 1명 * 4회 * 12월</t>
    <phoneticPr fontId="3" type="noConversion"/>
  </si>
  <si>
    <t>(10,000원 * 1명 * 6회 * 12월</t>
    <phoneticPr fontId="3" type="noConversion"/>
  </si>
  <si>
    <t>계</t>
    <phoneticPr fontId="3" type="noConversion"/>
  </si>
  <si>
    <t>풋살교실사업비</t>
    <phoneticPr fontId="3" type="noConversion"/>
  </si>
  <si>
    <t>가족돌봄휴가사업비</t>
    <phoneticPr fontId="3" type="noConversion"/>
  </si>
  <si>
    <t>(11,000 * 4주 * 12개월 * 10명</t>
    <phoneticPr fontId="3" type="noConversion"/>
  </si>
  <si>
    <t>0 가족돌봄휴가제사업비</t>
    <phoneticPr fontId="3" type="noConversion"/>
  </si>
  <si>
    <t>이월금</t>
    <phoneticPr fontId="3" type="noConversion"/>
  </si>
  <si>
    <t>후원</t>
    <phoneticPr fontId="3" type="noConversion"/>
  </si>
  <si>
    <t>잔액</t>
    <phoneticPr fontId="3" type="noConversion"/>
  </si>
  <si>
    <t>생활체육</t>
    <phoneticPr fontId="3" type="noConversion"/>
  </si>
  <si>
    <t>후원사업비</t>
    <phoneticPr fontId="3" type="noConversion"/>
  </si>
  <si>
    <t>차기이월금</t>
    <phoneticPr fontId="3" type="noConversion"/>
  </si>
  <si>
    <t>대체자료사업비</t>
    <phoneticPr fontId="3" type="noConversion"/>
  </si>
  <si>
    <t>대체자료제작사업비(SK네트웍스)-후원사업</t>
    <phoneticPr fontId="3" type="noConversion"/>
  </si>
  <si>
    <t>비지정수입</t>
    <phoneticPr fontId="3" type="noConversion"/>
  </si>
  <si>
    <t>시각장애인가정문화체험(신한)</t>
    <phoneticPr fontId="3" type="noConversion"/>
  </si>
  <si>
    <t>자판기운영사업비</t>
    <phoneticPr fontId="3" type="noConversion"/>
  </si>
  <si>
    <t>0 자판기 재료구입비</t>
    <phoneticPr fontId="3" type="noConversion"/>
  </si>
  <si>
    <t>0 기타운영비</t>
    <phoneticPr fontId="3" type="noConversion"/>
  </si>
  <si>
    <t>(13,600원*15명*13시간*12월</t>
    <phoneticPr fontId="3" type="noConversion"/>
  </si>
  <si>
    <t>3명*13시간*12월</t>
    <phoneticPr fontId="3" type="noConversion"/>
  </si>
  <si>
    <t>0 작가교실운영비</t>
  </si>
  <si>
    <t>1.보수,심화교육 강사료</t>
  </si>
  <si>
    <t>10</t>
  </si>
  <si>
    <t>0 화면해설방송모니터링</t>
  </si>
  <si>
    <t>832</t>
  </si>
  <si>
    <t>편</t>
  </si>
  <si>
    <t>0 자원봉사자 식대</t>
  </si>
  <si>
    <t>12</t>
  </si>
  <si>
    <t>0 자원봉사자 음료대</t>
  </si>
  <si>
    <t>0 제작진워크숍</t>
  </si>
  <si>
    <t>1.식대</t>
  </si>
  <si>
    <t>2.라포형성비</t>
  </si>
  <si>
    <t>2.객실료</t>
  </si>
  <si>
    <t>실</t>
  </si>
  <si>
    <t>3.차량대절료</t>
  </si>
  <si>
    <t>4.음료 및 간식</t>
  </si>
  <si>
    <t xml:space="preserve"> 0 야외행사 영업배상책임</t>
    <phoneticPr fontId="3" type="noConversion"/>
  </si>
  <si>
    <t>4. 휴대용 확대경</t>
    <phoneticPr fontId="3" type="noConversion"/>
  </si>
  <si>
    <t>*</t>
    <phoneticPr fontId="3" type="noConversion"/>
  </si>
  <si>
    <t>회</t>
    <phoneticPr fontId="3" type="noConversion"/>
  </si>
  <si>
    <t xml:space="preserve"> (0 기타잡수입</t>
  </si>
  <si>
    <t xml:space="preserve"> 0 비데청소비</t>
    <phoneticPr fontId="3" type="noConversion"/>
  </si>
  <si>
    <t xml:space="preserve"> 0  방향제 구입비</t>
    <phoneticPr fontId="3" type="noConversion"/>
  </si>
  <si>
    <t xml:space="preserve"> 0 회계법인 감사수수료</t>
    <phoneticPr fontId="3" type="noConversion"/>
  </si>
  <si>
    <t xml:space="preserve"> 0 퇴직연금 수수료</t>
    <phoneticPr fontId="3" type="noConversion"/>
  </si>
  <si>
    <t xml:space="preserve"> 0 신문구독료</t>
    <phoneticPr fontId="3" type="noConversion"/>
  </si>
  <si>
    <t xml:space="preserve"> 0 웹하드사용료</t>
    <phoneticPr fontId="3" type="noConversion"/>
  </si>
  <si>
    <t xml:space="preserve"> 0 엘리베이터 검사비</t>
    <phoneticPr fontId="3" type="noConversion"/>
  </si>
  <si>
    <t xml:space="preserve"> 0 소방안전협회비</t>
    <phoneticPr fontId="3" type="noConversion"/>
  </si>
  <si>
    <t xml:space="preserve"> 0 한국가스안전검사비</t>
    <phoneticPr fontId="3" type="noConversion"/>
  </si>
  <si>
    <t xml:space="preserve"> 0 사회복무요원보상책임보험</t>
    <phoneticPr fontId="3" type="noConversion"/>
  </si>
  <si>
    <t xml:space="preserve"> 0 신원보증보험료</t>
    <phoneticPr fontId="3" type="noConversion"/>
  </si>
  <si>
    <t xml:space="preserve"> 0 45인승 도색비</t>
    <phoneticPr fontId="3" type="noConversion"/>
  </si>
  <si>
    <t xml:space="preserve"> 0 시스템구축비(기능보강)</t>
    <phoneticPr fontId="3" type="noConversion"/>
  </si>
  <si>
    <t xml:space="preserve"> 0 전기기계교체비(?)</t>
    <phoneticPr fontId="3" type="noConversion"/>
  </si>
  <si>
    <t xml:space="preserve"> 0 컴퓨터 구입비</t>
    <phoneticPr fontId="3" type="noConversion"/>
  </si>
  <si>
    <t xml:space="preserve"> 0 전기안전관리대행료</t>
    <phoneticPr fontId="3" type="noConversion"/>
  </si>
  <si>
    <t xml:space="preserve"> 0 근태 및 보안시스템사용료</t>
    <phoneticPr fontId="3" type="noConversion"/>
  </si>
  <si>
    <t xml:space="preserve"> 0 정수기 렌탈비</t>
    <phoneticPr fontId="3" type="noConversion"/>
  </si>
  <si>
    <t xml:space="preserve"> 0 정수기 필터관리비</t>
    <phoneticPr fontId="3" type="noConversion"/>
  </si>
  <si>
    <t xml:space="preserve"> 0 복사기유지보수비</t>
    <phoneticPr fontId="3" type="noConversion"/>
  </si>
  <si>
    <t xml:space="preserve"> 0 내부소독비</t>
    <phoneticPr fontId="3" type="noConversion"/>
  </si>
  <si>
    <t xml:space="preserve"> 0 왁스청소비</t>
    <phoneticPr fontId="3" type="noConversion"/>
  </si>
  <si>
    <t xml:space="preserve"> 0 물탱크 청소비</t>
    <phoneticPr fontId="3" type="noConversion"/>
  </si>
  <si>
    <t xml:space="preserve"> 0 수질검사비</t>
    <phoneticPr fontId="3" type="noConversion"/>
  </si>
  <si>
    <t xml:space="preserve"> 0 홈페이지유지보수비</t>
    <phoneticPr fontId="3" type="noConversion"/>
  </si>
  <si>
    <t>0 반환금</t>
    <phoneticPr fontId="3" type="noConversion"/>
  </si>
  <si>
    <t>=</t>
    <phoneticPr fontId="3" type="noConversion"/>
  </si>
  <si>
    <t>&lt;세입. 세출 총괄&gt;</t>
    <phoneticPr fontId="3" type="noConversion"/>
  </si>
  <si>
    <t>세   입</t>
    <phoneticPr fontId="3" type="noConversion"/>
  </si>
  <si>
    <t>세   출</t>
    <phoneticPr fontId="3" type="noConversion"/>
  </si>
  <si>
    <t>증감(B-A)</t>
    <phoneticPr fontId="3" type="noConversion"/>
  </si>
  <si>
    <t>인건비</t>
    <phoneticPr fontId="3" type="noConversion"/>
  </si>
  <si>
    <t>급여</t>
    <phoneticPr fontId="3" type="noConversion"/>
  </si>
  <si>
    <t>전입금</t>
    <phoneticPr fontId="3" type="noConversion"/>
  </si>
  <si>
    <t>제수당</t>
    <phoneticPr fontId="3" type="noConversion"/>
  </si>
  <si>
    <t>퇴직
적립금</t>
    <phoneticPr fontId="3" type="noConversion"/>
  </si>
  <si>
    <t>사업
수입</t>
    <phoneticPr fontId="3" type="noConversion"/>
  </si>
  <si>
    <t>사회보험
부담비용</t>
    <phoneticPr fontId="3" type="noConversion"/>
  </si>
  <si>
    <t>잡수입</t>
    <phoneticPr fontId="3" type="noConversion"/>
  </si>
  <si>
    <t>기타
후생경비</t>
    <phoneticPr fontId="3" type="noConversion"/>
  </si>
  <si>
    <t>전년도</t>
    <phoneticPr fontId="3" type="noConversion"/>
  </si>
  <si>
    <t>업무
추진비</t>
    <phoneticPr fontId="3" type="noConversion"/>
  </si>
  <si>
    <t>이월금</t>
    <phoneticPr fontId="3" type="noConversion"/>
  </si>
  <si>
    <t>회의비</t>
    <phoneticPr fontId="3" type="noConversion"/>
  </si>
  <si>
    <t>운영비</t>
    <phoneticPr fontId="3" type="noConversion"/>
  </si>
  <si>
    <t>&lt;세입. 세출 총괄&gt;</t>
    <phoneticPr fontId="3" type="noConversion"/>
  </si>
  <si>
    <t>(단위 : 천원)</t>
    <phoneticPr fontId="3" type="noConversion"/>
  </si>
  <si>
    <t>세   입</t>
    <phoneticPr fontId="3" type="noConversion"/>
  </si>
  <si>
    <t>세   출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</si>
  <si>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</si>
  <si>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</si>
  <si>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</si>
  <si>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증감(B-A)</t>
    <phoneticPr fontId="3" type="noConversion"/>
  </si>
  <si>
    <t>금액</t>
    <phoneticPr fontId="3" type="noConversion"/>
  </si>
  <si>
    <t>비율(%)</t>
    <phoneticPr fontId="3" type="noConversion"/>
  </si>
  <si>
    <t>여비</t>
    <phoneticPr fontId="3" type="noConversion"/>
  </si>
  <si>
    <t>수용비 및 
수수료</t>
    <phoneticPr fontId="3" type="noConversion"/>
  </si>
  <si>
    <t>공공요금</t>
    <phoneticPr fontId="3" type="noConversion"/>
  </si>
  <si>
    <t>제세공과금</t>
    <phoneticPr fontId="3" type="noConversion"/>
  </si>
  <si>
    <t>차량비</t>
    <phoneticPr fontId="3" type="noConversion"/>
  </si>
  <si>
    <t>연료비</t>
    <phoneticPr fontId="3" type="noConversion"/>
  </si>
  <si>
    <t>기타운영비</t>
    <phoneticPr fontId="3" type="noConversion"/>
  </si>
  <si>
    <t>재산조성비</t>
    <phoneticPr fontId="3" type="noConversion"/>
  </si>
  <si>
    <t>시설비</t>
    <phoneticPr fontId="3" type="noConversion"/>
  </si>
  <si>
    <t>자산취득비</t>
    <phoneticPr fontId="3" type="noConversion"/>
  </si>
  <si>
    <t>시설장비
유지보수비</t>
    <phoneticPr fontId="3" type="noConversion"/>
  </si>
  <si>
    <t>사업비</t>
    <phoneticPr fontId="3" type="noConversion"/>
  </si>
  <si>
    <t>교육재활
사업비</t>
    <phoneticPr fontId="3" type="noConversion"/>
  </si>
  <si>
    <t>사회심리
재활사업비</t>
    <phoneticPr fontId="3" type="noConversion"/>
  </si>
  <si>
    <t>직업재활
사업비</t>
    <phoneticPr fontId="3" type="noConversion"/>
  </si>
  <si>
    <t>정보화
사업비</t>
    <phoneticPr fontId="3" type="noConversion"/>
  </si>
  <si>
    <t>사회교육
사업비</t>
    <phoneticPr fontId="3" type="noConversion"/>
  </si>
  <si>
    <t>스포츠 및
여가활동
사업비</t>
    <phoneticPr fontId="3" type="noConversion"/>
  </si>
  <si>
    <t>지역사회
복지사업비</t>
    <phoneticPr fontId="3" type="noConversion"/>
  </si>
  <si>
    <t>재가복지
서비스운영
사업비</t>
    <phoneticPr fontId="3" type="noConversion"/>
  </si>
  <si>
    <t>활동보조
서비스
사업비</t>
    <phoneticPr fontId="3" type="noConversion"/>
  </si>
  <si>
    <t>조사연구
사업비</t>
    <phoneticPr fontId="3" type="noConversion"/>
  </si>
  <si>
    <t>홍보사업비</t>
    <phoneticPr fontId="3" type="noConversion"/>
  </si>
  <si>
    <t>과년도
지출</t>
    <phoneticPr fontId="3" type="noConversion"/>
  </si>
  <si>
    <t>과년도지출</t>
    <phoneticPr fontId="3" type="noConversion"/>
  </si>
  <si>
    <t>예비비</t>
    <phoneticPr fontId="3" type="noConversion"/>
  </si>
  <si>
    <t>2016년도 서울특별시립노원시각장애인복지관 세입, 세출예산서</t>
  </si>
  <si>
    <t>2016
예산(B)</t>
  </si>
  <si>
    <t>2015
예산(A)</t>
  </si>
  <si>
    <t>지방비보조금수입</t>
    <phoneticPr fontId="3" type="noConversion"/>
  </si>
  <si>
    <t>기능보강보조금</t>
    <phoneticPr fontId="3" type="noConversion"/>
  </si>
  <si>
    <t>기타보조금</t>
    <phoneticPr fontId="3" type="noConversion"/>
  </si>
  <si>
    <t>식당운영사업비</t>
    <phoneticPr fontId="3" type="noConversion"/>
  </si>
  <si>
    <t xml:space="preserve"> 0 5급 13호봉</t>
    <phoneticPr fontId="3" type="noConversion"/>
  </si>
  <si>
    <t xml:space="preserve"> 0 5급 4호봉</t>
    <phoneticPr fontId="3" type="noConversion"/>
  </si>
  <si>
    <t xml:space="preserve"> 0 5급 3호봉</t>
    <phoneticPr fontId="3" type="noConversion"/>
  </si>
  <si>
    <t xml:space="preserve"> 0 5급 2호봉</t>
    <phoneticPr fontId="3" type="noConversion"/>
  </si>
  <si>
    <t xml:space="preserve"> 0 5급 7호봉</t>
    <phoneticPr fontId="3" type="noConversion"/>
  </si>
  <si>
    <t xml:space="preserve"> 0 1급 16호봉</t>
    <phoneticPr fontId="3" type="noConversion"/>
  </si>
  <si>
    <t xml:space="preserve"> 0 3급 10호봉</t>
    <phoneticPr fontId="3" type="noConversion"/>
  </si>
  <si>
    <t xml:space="preserve"> 0 3급 22호봉</t>
    <phoneticPr fontId="3" type="noConversion"/>
  </si>
  <si>
    <t xml:space="preserve"> 0 3급 20호봉</t>
    <phoneticPr fontId="3" type="noConversion"/>
  </si>
  <si>
    <t xml:space="preserve"> 0 4급 24호봉</t>
    <phoneticPr fontId="3" type="noConversion"/>
  </si>
  <si>
    <t xml:space="preserve"> 0 4급 14호봉</t>
    <phoneticPr fontId="3" type="noConversion"/>
  </si>
  <si>
    <t xml:space="preserve"> 0 4급 15호봉</t>
    <phoneticPr fontId="3" type="noConversion"/>
  </si>
  <si>
    <t xml:space="preserve"> 0 3급 18호봉</t>
    <phoneticPr fontId="3" type="noConversion"/>
  </si>
  <si>
    <t xml:space="preserve"> 0 4급 11호봉</t>
    <phoneticPr fontId="3" type="noConversion"/>
  </si>
  <si>
    <t xml:space="preserve"> 0 4급 8호봉</t>
    <phoneticPr fontId="3" type="noConversion"/>
  </si>
  <si>
    <t xml:space="preserve"> 0 5급 16호봉</t>
    <phoneticPr fontId="3" type="noConversion"/>
  </si>
  <si>
    <t xml:space="preserve"> 0 5급 12호봉</t>
    <phoneticPr fontId="3" type="noConversion"/>
  </si>
  <si>
    <t xml:space="preserve"> 0 5급 9호봉</t>
    <phoneticPr fontId="3" type="noConversion"/>
  </si>
  <si>
    <t xml:space="preserve"> 0 5급 11호봉</t>
    <phoneticPr fontId="3" type="noConversion"/>
  </si>
  <si>
    <t xml:space="preserve"> 0 5급 7호봉</t>
    <phoneticPr fontId="3" type="noConversion"/>
  </si>
  <si>
    <t xml:space="preserve"> 0 5급 8호봉</t>
    <phoneticPr fontId="3" type="noConversion"/>
  </si>
  <si>
    <t xml:space="preserve"> 0 5급 4호봉</t>
    <phoneticPr fontId="3" type="noConversion"/>
  </si>
  <si>
    <t xml:space="preserve"> 0 5급 2호봉</t>
    <phoneticPr fontId="3" type="noConversion"/>
  </si>
  <si>
    <t xml:space="preserve"> 0 5급 3호봉</t>
    <phoneticPr fontId="3" type="noConversion"/>
  </si>
  <si>
    <t xml:space="preserve"> 0 6급 7호봉</t>
    <phoneticPr fontId="3" type="noConversion"/>
  </si>
  <si>
    <t xml:space="preserve"> 0 6급 3호봉</t>
    <phoneticPr fontId="3" type="noConversion"/>
  </si>
  <si>
    <t xml:space="preserve"> 0 6급 4호봉</t>
    <phoneticPr fontId="3" type="noConversion"/>
  </si>
  <si>
    <t xml:space="preserve"> 0 6급 2호봉</t>
    <phoneticPr fontId="3" type="noConversion"/>
  </si>
  <si>
    <t xml:space="preserve"> 0 7급 16호봉</t>
    <phoneticPr fontId="3" type="noConversion"/>
  </si>
  <si>
    <t xml:space="preserve"> 0 7급 9호봉</t>
    <phoneticPr fontId="3" type="noConversion"/>
  </si>
  <si>
    <t xml:space="preserve"> 0 6급 25호봉</t>
    <phoneticPr fontId="3" type="noConversion"/>
  </si>
  <si>
    <t xml:space="preserve"> 0 6급 3호봉</t>
    <phoneticPr fontId="3" type="noConversion"/>
  </si>
  <si>
    <t xml:space="preserve"> 0 6급 20호봉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</si>
</sst>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-* #,##0_-;\-* #,##0_-;_-* &quot;-&quot;_-;_-@_-"/>
    <numFmt numFmtId="43" formatCode="_-* #,##0.00_-;\-* #,##0.00_-;_-* &quot;-&quot;??_-;_-@_-"/>
    <numFmt numFmtId="176" formatCode="#,#00"/>
    <numFmt numFmtId="177" formatCode="#,##0\)"/>
    <numFmt numFmtId="178" formatCode="#,#00\)"/>
    <numFmt numFmtId="179" formatCode="#,##0_);[Red]\(#,##0\)"/>
    <numFmt numFmtId="180" formatCode="\(#,##0"/>
    <numFmt numFmtId="181" formatCode="\(#,#00"/>
    <numFmt numFmtId="182" formatCode="\(#,##0\)"/>
    <numFmt numFmtId="183" formatCode="0_);\(0\)"/>
    <numFmt numFmtId="184" formatCode="0_);[Red]\(0\)"/>
    <numFmt numFmtId="185" formatCode="#,#00.00%"/>
    <numFmt numFmtId="186" formatCode="#,##0_ "/>
    <numFmt numFmtId="187" formatCode="0.0%"/>
    <numFmt numFmtId="188" formatCode="0.00\ %"/>
    <numFmt numFmtId="189" formatCode="0\ %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9"/>
      <name val="돋움체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b/>
      <sz val="7"/>
      <name val="돋움체"/>
      <family val="3"/>
      <charset val="129"/>
    </font>
    <font>
      <sz val="10"/>
      <name val="돋움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체"/>
      <family val="3"/>
      <charset val="129"/>
    </font>
    <font>
      <sz val="7"/>
      <name val="돋움"/>
      <family val="3"/>
      <charset val="129"/>
    </font>
    <font>
      <b/>
      <sz val="8"/>
      <name val="돋움체"/>
      <family val="3"/>
      <charset val="129"/>
    </font>
    <font>
      <sz val="9"/>
      <color indexed="10"/>
      <name val="돋움체"/>
      <family val="3"/>
      <charset val="129"/>
    </font>
    <font>
      <sz val="9"/>
      <color indexed="8"/>
      <name val="돋움체"/>
      <family val="3"/>
      <charset val="129"/>
    </font>
    <font>
      <sz val="6"/>
      <name val="돋움체"/>
      <family val="3"/>
      <charset val="129"/>
    </font>
    <font>
      <sz val="9"/>
      <color rgb="FFFF0000"/>
      <name val="돋움체"/>
      <family val="3"/>
      <charset val="129"/>
    </font>
    <font>
      <sz val="9"/>
      <color theme="4"/>
      <name val="돋움체"/>
      <family val="3"/>
      <charset val="129"/>
    </font>
    <font>
      <b/>
      <sz val="9"/>
      <color rgb="FFFF0000"/>
      <name val="돋움체"/>
      <family val="3"/>
      <charset val="129"/>
    </font>
    <font>
      <sz val="9"/>
      <color theme="1"/>
      <name val="돋움체"/>
      <family val="3"/>
      <charset val="129"/>
    </font>
    <font>
      <b/>
      <sz val="13"/>
      <name val="돋움체"/>
      <family val="3"/>
      <charset val="129"/>
    </font>
    <font>
      <b/>
      <sz val="10"/>
      <name val="돋움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>
      <alignment vertical="center"/>
    </xf>
    <xf numFmtId="41" fontId="1" fillId="0" borderId="0" applyFont="0" applyFill="0" applyBorder="0" applyAlignment="0" applyProtection="0"/>
  </cellStyleXfs>
  <cellXfs count="748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41" fontId="2" fillId="0" borderId="1" xfId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41" fontId="4" fillId="2" borderId="0" xfId="1" applyFont="1" applyFill="1" applyAlignment="1">
      <alignment vertical="center"/>
    </xf>
    <xf numFmtId="0" fontId="4" fillId="0" borderId="0" xfId="0" applyFont="1" applyFill="1" applyAlignment="1">
      <alignment vertical="center"/>
    </xf>
    <xf numFmtId="41" fontId="5" fillId="0" borderId="2" xfId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41" fontId="4" fillId="0" borderId="2" xfId="1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vertical="center"/>
    </xf>
    <xf numFmtId="41" fontId="4" fillId="0" borderId="6" xfId="1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vertical="center"/>
    </xf>
    <xf numFmtId="41" fontId="4" fillId="0" borderId="1" xfId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41" fontId="4" fillId="0" borderId="0" xfId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7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41" fontId="4" fillId="0" borderId="14" xfId="1" applyFont="1" applyFill="1" applyBorder="1" applyAlignment="1">
      <alignment horizontal="right" vertical="center"/>
    </xf>
    <xf numFmtId="3" fontId="4" fillId="0" borderId="10" xfId="0" applyNumberFormat="1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right" vertical="center"/>
    </xf>
    <xf numFmtId="176" fontId="4" fillId="0" borderId="13" xfId="0" applyNumberFormat="1" applyFont="1" applyFill="1" applyBorder="1" applyAlignment="1">
      <alignment horizontal="right" vertical="center" wrapText="1"/>
    </xf>
    <xf numFmtId="10" fontId="4" fillId="0" borderId="13" xfId="0" applyNumberFormat="1" applyFont="1" applyFill="1" applyBorder="1" applyAlignment="1">
      <alignment horizontal="right" vertical="center" wrapText="1"/>
    </xf>
    <xf numFmtId="3" fontId="4" fillId="0" borderId="12" xfId="0" applyNumberFormat="1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vertical="center"/>
    </xf>
    <xf numFmtId="178" fontId="4" fillId="0" borderId="12" xfId="0" applyNumberFormat="1" applyFont="1" applyFill="1" applyBorder="1" applyAlignment="1">
      <alignment vertical="center"/>
    </xf>
    <xf numFmtId="41" fontId="4" fillId="0" borderId="8" xfId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178" fontId="4" fillId="0" borderId="7" xfId="0" applyNumberFormat="1" applyFont="1" applyFill="1" applyBorder="1" applyAlignment="1">
      <alignment vertical="center"/>
    </xf>
    <xf numFmtId="177" fontId="4" fillId="0" borderId="10" xfId="0" applyNumberFormat="1" applyFont="1" applyFill="1" applyBorder="1" applyAlignment="1">
      <alignment horizontal="right" vertical="center"/>
    </xf>
    <xf numFmtId="41" fontId="4" fillId="0" borderId="14" xfId="1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right" vertical="center"/>
    </xf>
    <xf numFmtId="177" fontId="4" fillId="0" borderId="7" xfId="0" applyNumberFormat="1" applyFont="1" applyFill="1" applyBorder="1" applyAlignment="1">
      <alignment horizontal="right" vertical="center"/>
    </xf>
    <xf numFmtId="41" fontId="4" fillId="0" borderId="13" xfId="1" applyFont="1" applyFill="1" applyBorder="1" applyAlignment="1">
      <alignment vertical="center" wrapText="1"/>
    </xf>
    <xf numFmtId="177" fontId="4" fillId="0" borderId="12" xfId="0" applyNumberFormat="1" applyFont="1" applyFill="1" applyBorder="1" applyAlignment="1">
      <alignment horizontal="right" vertical="center"/>
    </xf>
    <xf numFmtId="176" fontId="4" fillId="0" borderId="13" xfId="0" applyNumberFormat="1" applyFont="1" applyFill="1" applyBorder="1" applyAlignment="1">
      <alignment vertical="center" wrapText="1"/>
    </xf>
    <xf numFmtId="10" fontId="4" fillId="0" borderId="13" xfId="0" applyNumberFormat="1" applyFont="1" applyFill="1" applyBorder="1" applyAlignment="1">
      <alignment vertical="center" wrapText="1"/>
    </xf>
    <xf numFmtId="0" fontId="4" fillId="0" borderId="11" xfId="0" applyFont="1" applyFill="1" applyBorder="1" applyAlignment="1">
      <alignment horizontal="left" vertical="center"/>
    </xf>
    <xf numFmtId="41" fontId="4" fillId="0" borderId="8" xfId="1" applyFont="1" applyFill="1" applyBorder="1" applyAlignment="1">
      <alignment vertical="center" wrapText="1"/>
    </xf>
    <xf numFmtId="176" fontId="4" fillId="0" borderId="8" xfId="0" applyNumberFormat="1" applyFont="1" applyFill="1" applyBorder="1" applyAlignment="1">
      <alignment vertical="center" wrapText="1"/>
    </xf>
    <xf numFmtId="10" fontId="4" fillId="0" borderId="8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41" fontId="4" fillId="0" borderId="2" xfId="1" applyFont="1" applyFill="1" applyBorder="1" applyAlignment="1">
      <alignment vertical="center" wrapText="1"/>
    </xf>
    <xf numFmtId="178" fontId="4" fillId="0" borderId="6" xfId="1" applyNumberFormat="1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178" fontId="4" fillId="0" borderId="1" xfId="0" applyNumberFormat="1" applyFont="1" applyFill="1" applyBorder="1" applyAlignment="1">
      <alignment vertical="center"/>
    </xf>
    <xf numFmtId="178" fontId="4" fillId="0" borderId="10" xfId="0" applyNumberFormat="1" applyFont="1" applyFill="1" applyBorder="1" applyAlignment="1">
      <alignment vertical="center"/>
    </xf>
    <xf numFmtId="0" fontId="4" fillId="0" borderId="13" xfId="0" applyFont="1" applyFill="1" applyBorder="1" applyAlignment="1">
      <alignment horizontal="left" vertical="center"/>
    </xf>
    <xf numFmtId="41" fontId="4" fillId="0" borderId="14" xfId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vertical="center"/>
    </xf>
    <xf numFmtId="41" fontId="6" fillId="0" borderId="0" xfId="1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41" fontId="6" fillId="0" borderId="0" xfId="1" applyFont="1" applyFill="1" applyBorder="1" applyAlignment="1">
      <alignment horizontal="left" vertical="center"/>
    </xf>
    <xf numFmtId="179" fontId="6" fillId="0" borderId="0" xfId="0" applyNumberFormat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41" fontId="6" fillId="0" borderId="12" xfId="1" applyFont="1" applyFill="1" applyBorder="1" applyAlignment="1">
      <alignment horizontal="left" vertical="center"/>
    </xf>
    <xf numFmtId="41" fontId="6" fillId="0" borderId="0" xfId="1" applyFont="1" applyFill="1" applyAlignment="1">
      <alignment vertical="center"/>
    </xf>
    <xf numFmtId="179" fontId="6" fillId="0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41" fontId="2" fillId="2" borderId="0" xfId="1" applyFont="1" applyFill="1" applyAlignment="1">
      <alignment vertical="center"/>
    </xf>
    <xf numFmtId="0" fontId="2" fillId="2" borderId="0" xfId="0" applyFont="1" applyFill="1" applyAlignment="1">
      <alignment vertical="center"/>
    </xf>
    <xf numFmtId="41" fontId="5" fillId="0" borderId="14" xfId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4" fillId="0" borderId="0" xfId="0" quotePrefix="1" applyFont="1" applyFill="1" applyBorder="1" applyAlignment="1">
      <alignment vertical="center"/>
    </xf>
    <xf numFmtId="176" fontId="4" fillId="0" borderId="12" xfId="0" applyNumberFormat="1" applyFont="1" applyFill="1" applyBorder="1" applyAlignment="1">
      <alignment vertical="center"/>
    </xf>
    <xf numFmtId="41" fontId="4" fillId="0" borderId="13" xfId="1" applyFont="1" applyFill="1" applyBorder="1" applyAlignment="1">
      <alignment vertical="center"/>
    </xf>
    <xf numFmtId="41" fontId="4" fillId="0" borderId="12" xfId="1" applyFont="1" applyFill="1" applyBorder="1" applyAlignment="1">
      <alignment vertical="center"/>
    </xf>
    <xf numFmtId="0" fontId="4" fillId="0" borderId="11" xfId="0" quotePrefix="1" applyFont="1" applyFill="1" applyBorder="1" applyAlignment="1">
      <alignment horizontal="left" vertical="center"/>
    </xf>
    <xf numFmtId="41" fontId="4" fillId="2" borderId="0" xfId="1" applyFont="1" applyFill="1" applyBorder="1" applyAlignment="1">
      <alignment vertical="center"/>
    </xf>
    <xf numFmtId="41" fontId="4" fillId="0" borderId="8" xfId="1" applyFont="1" applyFill="1" applyBorder="1" applyAlignment="1">
      <alignment vertical="center"/>
    </xf>
    <xf numFmtId="0" fontId="4" fillId="0" borderId="9" xfId="0" applyFont="1" applyFill="1" applyBorder="1" applyAlignment="1">
      <alignment horizontal="left" vertical="center"/>
    </xf>
    <xf numFmtId="176" fontId="4" fillId="0" borderId="10" xfId="0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4" fillId="0" borderId="0" xfId="3" applyFont="1" applyFill="1" applyBorder="1" applyAlignment="1">
      <alignment vertical="center"/>
    </xf>
    <xf numFmtId="180" fontId="4" fillId="0" borderId="0" xfId="4" applyNumberFormat="1" applyFont="1" applyFill="1" applyBorder="1" applyAlignment="1">
      <alignment vertical="center"/>
    </xf>
    <xf numFmtId="0" fontId="4" fillId="0" borderId="0" xfId="3" quotePrefix="1" applyFont="1" applyFill="1" applyBorder="1" applyAlignment="1">
      <alignment vertical="center"/>
    </xf>
    <xf numFmtId="178" fontId="4" fillId="0" borderId="12" xfId="3" applyNumberFormat="1" applyFont="1" applyFill="1" applyBorder="1" applyAlignment="1">
      <alignment vertical="center"/>
    </xf>
    <xf numFmtId="176" fontId="4" fillId="0" borderId="12" xfId="3" applyNumberFormat="1" applyFont="1" applyFill="1" applyBorder="1" applyAlignment="1">
      <alignment vertical="center"/>
    </xf>
    <xf numFmtId="41" fontId="4" fillId="0" borderId="0" xfId="4" applyFont="1" applyFill="1" applyBorder="1" applyAlignment="1">
      <alignment vertical="center"/>
    </xf>
    <xf numFmtId="41" fontId="9" fillId="0" borderId="0" xfId="1" applyFont="1" applyFill="1" applyBorder="1" applyAlignment="1">
      <alignment vertical="center"/>
    </xf>
    <xf numFmtId="9" fontId="4" fillId="0" borderId="0" xfId="0" applyNumberFormat="1" applyFont="1" applyFill="1" applyBorder="1" applyAlignment="1">
      <alignment vertical="center"/>
    </xf>
    <xf numFmtId="0" fontId="4" fillId="0" borderId="0" xfId="0" quotePrefix="1" applyNumberFormat="1" applyFont="1" applyFill="1" applyBorder="1" applyAlignment="1">
      <alignment horizontal="center" vertical="center"/>
    </xf>
    <xf numFmtId="9" fontId="4" fillId="0" borderId="0" xfId="0" quotePrefix="1" applyNumberFormat="1" applyFont="1" applyFill="1" applyBorder="1" applyAlignment="1">
      <alignment vertical="center"/>
    </xf>
    <xf numFmtId="41" fontId="4" fillId="0" borderId="1" xfId="4" applyFont="1" applyFill="1" applyBorder="1" applyAlignment="1">
      <alignment vertical="center"/>
    </xf>
    <xf numFmtId="0" fontId="4" fillId="0" borderId="1" xfId="3" quotePrefix="1" applyFont="1" applyFill="1" applyBorder="1" applyAlignment="1">
      <alignment vertical="center"/>
    </xf>
    <xf numFmtId="9" fontId="4" fillId="0" borderId="1" xfId="3" quotePrefix="1" applyNumberFormat="1" applyFont="1" applyFill="1" applyBorder="1" applyAlignment="1">
      <alignment horizontal="left" vertical="center"/>
    </xf>
    <xf numFmtId="0" fontId="4" fillId="0" borderId="1" xfId="3" applyFont="1" applyFill="1" applyBorder="1" applyAlignment="1">
      <alignment horizontal="left" vertical="center"/>
    </xf>
    <xf numFmtId="0" fontId="4" fillId="0" borderId="1" xfId="3" applyFont="1" applyFill="1" applyBorder="1" applyAlignment="1">
      <alignment vertical="center"/>
    </xf>
    <xf numFmtId="176" fontId="4" fillId="0" borderId="10" xfId="3" applyNumberFormat="1" applyFont="1" applyFill="1" applyBorder="1" applyAlignment="1">
      <alignment vertical="center"/>
    </xf>
    <xf numFmtId="9" fontId="4" fillId="0" borderId="0" xfId="0" quotePrefix="1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9" fontId="4" fillId="0" borderId="0" xfId="0" applyNumberFormat="1" applyFont="1" applyFill="1" applyBorder="1" applyAlignment="1">
      <alignment horizontal="center" vertical="center"/>
    </xf>
    <xf numFmtId="181" fontId="4" fillId="0" borderId="0" xfId="1" applyNumberFormat="1" applyFont="1" applyFill="1" applyBorder="1" applyAlignment="1">
      <alignment vertical="center"/>
    </xf>
    <xf numFmtId="181" fontId="4" fillId="0" borderId="0" xfId="1" applyNumberFormat="1" applyFont="1" applyFill="1" applyBorder="1" applyAlignment="1">
      <alignment horizontal="right" vertical="center"/>
    </xf>
    <xf numFmtId="177" fontId="4" fillId="0" borderId="12" xfId="0" applyNumberFormat="1" applyFont="1" applyFill="1" applyBorder="1" applyAlignment="1">
      <alignment vertical="center"/>
    </xf>
    <xf numFmtId="0" fontId="4" fillId="0" borderId="11" xfId="3" applyFont="1" applyFill="1" applyBorder="1" applyAlignment="1">
      <alignment vertical="center"/>
    </xf>
    <xf numFmtId="177" fontId="4" fillId="0" borderId="12" xfId="1" applyNumberFormat="1" applyFont="1" applyFill="1" applyBorder="1" applyAlignment="1">
      <alignment vertical="center"/>
    </xf>
    <xf numFmtId="177" fontId="4" fillId="0" borderId="12" xfId="3" applyNumberFormat="1" applyFont="1" applyFill="1" applyBorder="1" applyAlignment="1">
      <alignment vertical="center"/>
    </xf>
    <xf numFmtId="41" fontId="10" fillId="0" borderId="0" xfId="1" applyFont="1" applyFill="1" applyBorder="1" applyAlignment="1">
      <alignment vertical="center"/>
    </xf>
    <xf numFmtId="0" fontId="4" fillId="0" borderId="0" xfId="3" quotePrefix="1" applyNumberFormat="1" applyFont="1" applyFill="1" applyBorder="1" applyAlignment="1">
      <alignment vertical="center"/>
    </xf>
    <xf numFmtId="182" fontId="4" fillId="0" borderId="12" xfId="3" applyNumberFormat="1" applyFont="1" applyFill="1" applyBorder="1" applyAlignment="1">
      <alignment vertical="center"/>
    </xf>
    <xf numFmtId="181" fontId="4" fillId="0" borderId="0" xfId="4" applyNumberFormat="1" applyFont="1" applyFill="1" applyBorder="1" applyAlignment="1">
      <alignment horizontal="right" vertical="center"/>
    </xf>
    <xf numFmtId="0" fontId="4" fillId="0" borderId="0" xfId="3" applyFont="1" applyFill="1" applyBorder="1" applyAlignment="1">
      <alignment horizontal="center" vertical="center"/>
    </xf>
    <xf numFmtId="180" fontId="4" fillId="0" borderId="0" xfId="1" applyNumberFormat="1" applyFont="1" applyFill="1" applyBorder="1" applyAlignment="1">
      <alignment vertical="center"/>
    </xf>
    <xf numFmtId="0" fontId="4" fillId="0" borderId="0" xfId="0" quotePrefix="1" applyNumberFormat="1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vertical="center"/>
    </xf>
    <xf numFmtId="49" fontId="9" fillId="0" borderId="6" xfId="0" applyNumberFormat="1" applyFont="1" applyFill="1" applyBorder="1" applyAlignment="1">
      <alignment vertical="center"/>
    </xf>
    <xf numFmtId="49" fontId="9" fillId="0" borderId="6" xfId="0" quotePrefix="1" applyNumberFormat="1" applyFont="1" applyFill="1" applyBorder="1" applyAlignment="1">
      <alignment vertical="center"/>
    </xf>
    <xf numFmtId="49" fontId="4" fillId="0" borderId="6" xfId="0" quotePrefix="1" applyNumberFormat="1" applyFont="1" applyFill="1" applyBorder="1" applyAlignment="1">
      <alignment vertical="center"/>
    </xf>
    <xf numFmtId="0" fontId="4" fillId="0" borderId="6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vertical="center"/>
    </xf>
    <xf numFmtId="49" fontId="9" fillId="0" borderId="0" xfId="0" quotePrefix="1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vertical="center"/>
    </xf>
    <xf numFmtId="41" fontId="4" fillId="0" borderId="12" xfId="0" applyNumberFormat="1" applyFont="1" applyFill="1" applyBorder="1" applyAlignment="1">
      <alignment vertical="center"/>
    </xf>
    <xf numFmtId="0" fontId="4" fillId="0" borderId="13" xfId="0" applyFont="1" applyFill="1" applyBorder="1" applyAlignment="1">
      <alignment vertical="center" wrapText="1"/>
    </xf>
    <xf numFmtId="49" fontId="9" fillId="0" borderId="0" xfId="1" applyNumberFormat="1" applyFont="1" applyFill="1" applyBorder="1" applyAlignment="1">
      <alignment vertical="center"/>
    </xf>
    <xf numFmtId="41" fontId="4" fillId="0" borderId="10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9" fillId="0" borderId="0" xfId="4" applyNumberFormat="1" applyFont="1" applyFill="1" applyBorder="1" applyAlignment="1">
      <alignment vertical="center"/>
    </xf>
    <xf numFmtId="0" fontId="4" fillId="0" borderId="0" xfId="4" applyNumberFormat="1" applyFont="1" applyFill="1" applyBorder="1" applyAlignment="1">
      <alignment vertical="center"/>
    </xf>
    <xf numFmtId="180" fontId="4" fillId="0" borderId="0" xfId="1" applyNumberFormat="1" applyFont="1" applyFill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184" fontId="4" fillId="0" borderId="0" xfId="1" applyNumberFormat="1" applyFont="1" applyFill="1" applyBorder="1" applyAlignment="1">
      <alignment horizontal="center" vertical="center"/>
    </xf>
    <xf numFmtId="184" fontId="4" fillId="0" borderId="0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41" fontId="4" fillId="0" borderId="13" xfId="1" applyFont="1" applyFill="1" applyBorder="1" applyAlignment="1">
      <alignment horizontal="center" vertical="center"/>
    </xf>
    <xf numFmtId="184" fontId="4" fillId="0" borderId="0" xfId="1" quotePrefix="1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41" fontId="4" fillId="0" borderId="14" xfId="1" applyFont="1" applyFill="1" applyBorder="1" applyAlignment="1">
      <alignment vertical="center"/>
    </xf>
    <xf numFmtId="176" fontId="4" fillId="0" borderId="10" xfId="1" applyNumberFormat="1" applyFont="1" applyFill="1" applyBorder="1" applyAlignment="1">
      <alignment vertical="center"/>
    </xf>
    <xf numFmtId="0" fontId="4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 wrapText="1"/>
    </xf>
    <xf numFmtId="176" fontId="4" fillId="0" borderId="7" xfId="0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0" fontId="2" fillId="0" borderId="11" xfId="0" applyNumberFormat="1" applyFont="1" applyFill="1" applyBorder="1" applyAlignment="1">
      <alignment horizontal="center" vertical="center"/>
    </xf>
    <xf numFmtId="41" fontId="2" fillId="2" borderId="0" xfId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182" fontId="4" fillId="0" borderId="12" xfId="0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41" fontId="4" fillId="0" borderId="8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2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41" fontId="4" fillId="0" borderId="0" xfId="1" applyNumberFormat="1" applyFont="1" applyFill="1" applyBorder="1" applyAlignment="1">
      <alignment vertical="center"/>
    </xf>
    <xf numFmtId="41" fontId="4" fillId="0" borderId="12" xfId="1" applyNumberFormat="1" applyFont="1" applyFill="1" applyBorder="1" applyAlignment="1">
      <alignment vertical="center"/>
    </xf>
    <xf numFmtId="41" fontId="4" fillId="0" borderId="0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41" fontId="12" fillId="0" borderId="1" xfId="1" applyFont="1" applyFill="1" applyBorder="1" applyAlignment="1">
      <alignment vertical="center"/>
    </xf>
    <xf numFmtId="41" fontId="4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vertical="center"/>
    </xf>
    <xf numFmtId="181" fontId="4" fillId="0" borderId="6" xfId="1" applyNumberFormat="1" applyFont="1" applyFill="1" applyBorder="1" applyAlignment="1">
      <alignment vertical="center"/>
    </xf>
    <xf numFmtId="41" fontId="4" fillId="0" borderId="0" xfId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left" vertical="center"/>
    </xf>
    <xf numFmtId="179" fontId="4" fillId="0" borderId="7" xfId="0" applyNumberFormat="1" applyFont="1" applyFill="1" applyBorder="1" applyAlignment="1">
      <alignment vertical="center"/>
    </xf>
    <xf numFmtId="41" fontId="6" fillId="2" borderId="0" xfId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179" fontId="4" fillId="0" borderId="10" xfId="0" applyNumberFormat="1" applyFont="1" applyFill="1" applyBorder="1" applyAlignment="1">
      <alignment vertical="center"/>
    </xf>
    <xf numFmtId="179" fontId="4" fillId="0" borderId="12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41" fontId="4" fillId="0" borderId="0" xfId="1" applyNumberFormat="1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center" vertical="center" wrapText="1"/>
    </xf>
    <xf numFmtId="180" fontId="4" fillId="0" borderId="0" xfId="1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178" fontId="4" fillId="0" borderId="12" xfId="1" applyNumberFormat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Border="1"/>
    <xf numFmtId="41" fontId="7" fillId="0" borderId="0" xfId="1" applyFont="1" applyFill="1" applyBorder="1" applyAlignment="1">
      <alignment horizontal="center"/>
    </xf>
    <xf numFmtId="41" fontId="4" fillId="0" borderId="1" xfId="1" applyFont="1" applyFill="1" applyBorder="1" applyAlignment="1">
      <alignment horizontal="right" vertical="center"/>
    </xf>
    <xf numFmtId="41" fontId="7" fillId="0" borderId="1" xfId="1" applyFont="1" applyFill="1" applyBorder="1"/>
    <xf numFmtId="41" fontId="7" fillId="0" borderId="1" xfId="1" applyFont="1" applyFill="1" applyBorder="1" applyAlignment="1">
      <alignment horizontal="center"/>
    </xf>
    <xf numFmtId="41" fontId="4" fillId="0" borderId="10" xfId="1" applyFont="1" applyFill="1" applyBorder="1" applyAlignment="1">
      <alignment vertical="center"/>
    </xf>
    <xf numFmtId="0" fontId="2" fillId="0" borderId="11" xfId="0" applyFont="1" applyFill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41" fontId="4" fillId="0" borderId="6" xfId="1" applyFont="1" applyFill="1" applyBorder="1" applyAlignment="1">
      <alignment horizontal="right" vertical="center"/>
    </xf>
    <xf numFmtId="41" fontId="4" fillId="0" borderId="7" xfId="1" applyFont="1" applyFill="1" applyBorder="1" applyAlignment="1">
      <alignment vertical="center"/>
    </xf>
    <xf numFmtId="178" fontId="4" fillId="0" borderId="7" xfId="1" applyNumberFormat="1" applyFont="1" applyFill="1" applyBorder="1" applyAlignment="1">
      <alignment vertical="center"/>
    </xf>
    <xf numFmtId="186" fontId="4" fillId="0" borderId="12" xfId="0" applyNumberFormat="1" applyFont="1" applyFill="1" applyBorder="1" applyAlignment="1">
      <alignment vertical="center"/>
    </xf>
    <xf numFmtId="181" fontId="4" fillId="0" borderId="0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186" fontId="4" fillId="0" borderId="12" xfId="1" applyNumberFormat="1" applyFont="1" applyFill="1" applyBorder="1" applyAlignment="1">
      <alignment vertical="center"/>
    </xf>
    <xf numFmtId="41" fontId="4" fillId="0" borderId="12" xfId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179" fontId="4" fillId="0" borderId="12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right" vertical="center"/>
    </xf>
    <xf numFmtId="179" fontId="4" fillId="0" borderId="10" xfId="1" applyNumberFormat="1" applyFont="1" applyFill="1" applyBorder="1" applyAlignment="1">
      <alignment vertical="center"/>
    </xf>
    <xf numFmtId="49" fontId="4" fillId="0" borderId="11" xfId="0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vertical="center"/>
    </xf>
    <xf numFmtId="180" fontId="4" fillId="0" borderId="1" xfId="1" applyNumberFormat="1" applyFont="1" applyFill="1" applyBorder="1" applyAlignment="1">
      <alignment horizontal="right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6" xfId="0" applyNumberFormat="1" applyFont="1" applyFill="1" applyBorder="1" applyAlignment="1">
      <alignment horizontal="center" vertical="center"/>
    </xf>
    <xf numFmtId="177" fontId="4" fillId="0" borderId="7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 wrapText="1"/>
    </xf>
    <xf numFmtId="177" fontId="4" fillId="0" borderId="10" xfId="1" applyNumberFormat="1" applyFont="1" applyFill="1" applyBorder="1" applyAlignment="1">
      <alignment vertical="center"/>
    </xf>
    <xf numFmtId="180" fontId="4" fillId="0" borderId="6" xfId="1" applyNumberFormat="1" applyFont="1" applyFill="1" applyBorder="1" applyAlignment="1">
      <alignment horizontal="righ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49" fontId="4" fillId="0" borderId="9" xfId="0" applyNumberFormat="1" applyFont="1" applyFill="1" applyBorder="1" applyAlignment="1">
      <alignment vertical="center"/>
    </xf>
    <xf numFmtId="179" fontId="4" fillId="0" borderId="7" xfId="1" applyNumberFormat="1" applyFont="1" applyFill="1" applyBorder="1" applyAlignment="1">
      <alignment vertical="center"/>
    </xf>
    <xf numFmtId="49" fontId="4" fillId="0" borderId="6" xfId="0" applyNumberFormat="1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49" fontId="4" fillId="0" borderId="1" xfId="1" applyNumberFormat="1" applyFont="1" applyFill="1" applyBorder="1" applyAlignment="1">
      <alignment horizontal="right" vertical="center"/>
    </xf>
    <xf numFmtId="182" fontId="4" fillId="0" borderId="12" xfId="1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182" fontId="4" fillId="0" borderId="0" xfId="1" applyNumberFormat="1" applyFont="1" applyFill="1" applyBorder="1" applyAlignment="1">
      <alignment horizontal="right" vertical="center"/>
    </xf>
    <xf numFmtId="49" fontId="4" fillId="0" borderId="6" xfId="1" applyNumberFormat="1" applyFont="1" applyFill="1" applyBorder="1" applyAlignment="1">
      <alignment vertical="center"/>
    </xf>
    <xf numFmtId="49" fontId="4" fillId="0" borderId="11" xfId="0" applyNumberFormat="1" applyFont="1" applyFill="1" applyBorder="1" applyAlignment="1">
      <alignment horizontal="left" vertical="center"/>
    </xf>
    <xf numFmtId="182" fontId="4" fillId="0" borderId="12" xfId="1" applyNumberFormat="1" applyFont="1" applyFill="1" applyBorder="1" applyAlignment="1">
      <alignment horizontal="right" vertical="center"/>
    </xf>
    <xf numFmtId="0" fontId="6" fillId="0" borderId="8" xfId="0" applyFont="1" applyFill="1" applyBorder="1" applyAlignment="1">
      <alignment vertical="center"/>
    </xf>
    <xf numFmtId="49" fontId="4" fillId="0" borderId="11" xfId="0" applyNumberFormat="1" applyFont="1" applyFill="1" applyBorder="1" applyAlignment="1">
      <alignment vertical="center" wrapText="1"/>
    </xf>
    <xf numFmtId="41" fontId="4" fillId="0" borderId="0" xfId="1" applyNumberFormat="1" applyFont="1" applyFill="1" applyBorder="1" applyAlignment="1">
      <alignment horizontal="right" vertical="center" wrapText="1"/>
    </xf>
    <xf numFmtId="49" fontId="4" fillId="0" borderId="11" xfId="0" applyNumberFormat="1" applyFont="1" applyFill="1" applyBorder="1" applyAlignment="1">
      <alignment horizontal="left" vertical="center" wrapText="1"/>
    </xf>
    <xf numFmtId="177" fontId="13" fillId="0" borderId="12" xfId="0" applyNumberFormat="1" applyFont="1" applyFill="1" applyBorder="1" applyAlignment="1">
      <alignment vertical="center"/>
    </xf>
    <xf numFmtId="179" fontId="13" fillId="0" borderId="10" xfId="0" applyNumberFormat="1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right" vertical="center"/>
    </xf>
    <xf numFmtId="181" fontId="4" fillId="0" borderId="6" xfId="1" applyNumberFormat="1" applyFont="1" applyFill="1" applyBorder="1" applyAlignment="1">
      <alignment horizontal="right" vertical="center"/>
    </xf>
    <xf numFmtId="0" fontId="6" fillId="0" borderId="12" xfId="0" applyFont="1" applyFill="1" applyBorder="1" applyAlignment="1">
      <alignment vertical="center"/>
    </xf>
    <xf numFmtId="0" fontId="9" fillId="0" borderId="11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181" fontId="4" fillId="0" borderId="1" xfId="1" applyNumberFormat="1" applyFont="1" applyFill="1" applyBorder="1" applyAlignment="1">
      <alignment vertical="center"/>
    </xf>
    <xf numFmtId="182" fontId="4" fillId="0" borderId="10" xfId="1" applyNumberFormat="1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181" fontId="4" fillId="0" borderId="1" xfId="1" applyNumberFormat="1" applyFont="1" applyFill="1" applyBorder="1" applyAlignment="1">
      <alignment horizontal="right" vertical="center"/>
    </xf>
    <xf numFmtId="180" fontId="4" fillId="0" borderId="6" xfId="1" applyNumberFormat="1" applyFont="1" applyFill="1" applyBorder="1" applyAlignment="1">
      <alignment vertical="center"/>
    </xf>
    <xf numFmtId="41" fontId="14" fillId="0" borderId="0" xfId="1" applyFont="1" applyFill="1" applyBorder="1" applyAlignment="1">
      <alignment vertical="center"/>
    </xf>
    <xf numFmtId="0" fontId="4" fillId="0" borderId="10" xfId="0" applyFont="1" applyFill="1" applyBorder="1" applyAlignment="1">
      <alignment vertical="center" wrapText="1"/>
    </xf>
    <xf numFmtId="41" fontId="14" fillId="0" borderId="1" xfId="1" applyFont="1" applyFill="1" applyBorder="1" applyAlignment="1">
      <alignment vertical="center"/>
    </xf>
    <xf numFmtId="0" fontId="4" fillId="0" borderId="12" xfId="0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/>
    </xf>
    <xf numFmtId="41" fontId="4" fillId="0" borderId="4" xfId="1" applyFont="1" applyFill="1" applyBorder="1" applyAlignment="1">
      <alignment vertical="center"/>
    </xf>
    <xf numFmtId="182" fontId="4" fillId="0" borderId="7" xfId="0" applyNumberFormat="1" applyFont="1" applyFill="1" applyBorder="1" applyAlignment="1">
      <alignment vertical="center"/>
    </xf>
    <xf numFmtId="180" fontId="4" fillId="0" borderId="0" xfId="1" applyNumberFormat="1" applyFont="1" applyFill="1" applyBorder="1" applyAlignment="1">
      <alignment horizontal="right" vertical="center" wrapText="1"/>
    </xf>
    <xf numFmtId="41" fontId="9" fillId="0" borderId="0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1" xfId="0" quotePrefix="1" applyNumberFormat="1" applyFont="1" applyFill="1" applyBorder="1" applyAlignment="1">
      <alignment vertical="center"/>
    </xf>
    <xf numFmtId="41" fontId="4" fillId="0" borderId="0" xfId="0" applyNumberFormat="1" applyFont="1" applyFill="1" applyBorder="1" applyAlignment="1">
      <alignment vertical="center"/>
    </xf>
    <xf numFmtId="0" fontId="0" fillId="0" borderId="13" xfId="0" applyFill="1" applyBorder="1" applyAlignment="1"/>
    <xf numFmtId="0" fontId="0" fillId="0" borderId="8" xfId="0" applyFill="1" applyBorder="1" applyAlignment="1"/>
    <xf numFmtId="176" fontId="4" fillId="0" borderId="6" xfId="1" applyNumberFormat="1" applyFont="1" applyFill="1" applyBorder="1" applyAlignment="1">
      <alignment vertical="center"/>
    </xf>
    <xf numFmtId="49" fontId="4" fillId="0" borderId="1" xfId="1" applyNumberFormat="1" applyFont="1" applyFill="1" applyBorder="1" applyAlignment="1">
      <alignment vertical="center"/>
    </xf>
    <xf numFmtId="180" fontId="9" fillId="0" borderId="0" xfId="1" applyNumberFormat="1" applyFont="1" applyFill="1" applyBorder="1" applyAlignment="1">
      <alignment vertical="center"/>
    </xf>
    <xf numFmtId="184" fontId="4" fillId="0" borderId="7" xfId="0" applyNumberFormat="1" applyFont="1" applyFill="1" applyBorder="1" applyAlignment="1">
      <alignment vertical="center"/>
    </xf>
    <xf numFmtId="184" fontId="4" fillId="0" borderId="12" xfId="0" applyNumberFormat="1" applyFont="1" applyFill="1" applyBorder="1" applyAlignment="1">
      <alignment vertical="center"/>
    </xf>
    <xf numFmtId="184" fontId="4" fillId="0" borderId="10" xfId="0" applyNumberFormat="1" applyFont="1" applyFill="1" applyBorder="1" applyAlignment="1">
      <alignment vertical="center"/>
    </xf>
    <xf numFmtId="182" fontId="4" fillId="0" borderId="7" xfId="1" applyNumberFormat="1" applyFont="1" applyFill="1" applyBorder="1" applyAlignment="1">
      <alignment horizontal="right" vertical="center" wrapText="1"/>
    </xf>
    <xf numFmtId="179" fontId="4" fillId="0" borderId="12" xfId="0" applyNumberFormat="1" applyFont="1" applyFill="1" applyBorder="1" applyAlignment="1">
      <alignment vertical="center" wrapText="1"/>
    </xf>
    <xf numFmtId="179" fontId="6" fillId="2" borderId="0" xfId="0" applyNumberFormat="1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41" fontId="6" fillId="2" borderId="0" xfId="1" applyFont="1" applyFill="1" applyAlignment="1">
      <alignment vertical="center"/>
    </xf>
    <xf numFmtId="179" fontId="6" fillId="2" borderId="0" xfId="0" applyNumberFormat="1" applyFont="1" applyFill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41" fontId="4" fillId="0" borderId="12" xfId="1" applyFont="1" applyFill="1" applyBorder="1" applyAlignment="1">
      <alignment horizontal="right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41" fontId="4" fillId="0" borderId="0" xfId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 wrapText="1"/>
    </xf>
    <xf numFmtId="49" fontId="4" fillId="0" borderId="0" xfId="1" applyNumberFormat="1" applyFont="1" applyFill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10" fontId="4" fillId="0" borderId="13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1" applyNumberFormat="1" applyFont="1" applyFill="1" applyBorder="1" applyAlignment="1">
      <alignment horizontal="center" vertical="center"/>
    </xf>
    <xf numFmtId="41" fontId="4" fillId="0" borderId="13" xfId="1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180" fontId="15" fillId="0" borderId="0" xfId="1" applyNumberFormat="1" applyFont="1" applyFill="1" applyBorder="1" applyAlignment="1">
      <alignment vertical="center"/>
    </xf>
    <xf numFmtId="0" fontId="4" fillId="3" borderId="1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177" fontId="4" fillId="2" borderId="12" xfId="1" applyNumberFormat="1" applyFont="1" applyFill="1" applyBorder="1" applyAlignment="1">
      <alignment vertical="center"/>
    </xf>
    <xf numFmtId="0" fontId="4" fillId="5" borderId="9" xfId="0" applyFont="1" applyFill="1" applyBorder="1" applyAlignment="1">
      <alignment vertical="center"/>
    </xf>
    <xf numFmtId="49" fontId="15" fillId="0" borderId="11" xfId="0" applyNumberFormat="1" applyFont="1" applyFill="1" applyBorder="1" applyAlignment="1">
      <alignment vertical="center"/>
    </xf>
    <xf numFmtId="49" fontId="4" fillId="0" borderId="0" xfId="1" quotePrefix="1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vertical="center"/>
    </xf>
    <xf numFmtId="41" fontId="4" fillId="0" borderId="0" xfId="1" applyFont="1" applyFill="1" applyBorder="1" applyAlignment="1">
      <alignment horizontal="left" vertical="center"/>
    </xf>
    <xf numFmtId="0" fontId="4" fillId="2" borderId="11" xfId="0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center" vertical="center" wrapText="1"/>
    </xf>
    <xf numFmtId="177" fontId="4" fillId="2" borderId="12" xfId="0" applyNumberFormat="1" applyFont="1" applyFill="1" applyBorder="1" applyAlignment="1">
      <alignment horizontal="right" vertical="center"/>
    </xf>
    <xf numFmtId="0" fontId="4" fillId="0" borderId="0" xfId="1" applyNumberFormat="1" applyFont="1" applyFill="1" applyBorder="1" applyAlignment="1">
      <alignment vertical="center"/>
    </xf>
    <xf numFmtId="9" fontId="4" fillId="0" borderId="0" xfId="1" applyNumberFormat="1" applyFont="1" applyFill="1" applyBorder="1" applyAlignment="1">
      <alignment vertical="center"/>
    </xf>
    <xf numFmtId="10" fontId="9" fillId="0" borderId="0" xfId="1" applyNumberFormat="1" applyFont="1" applyFill="1" applyBorder="1" applyAlignment="1">
      <alignment vertical="center"/>
    </xf>
    <xf numFmtId="10" fontId="9" fillId="0" borderId="0" xfId="0" applyNumberFormat="1" applyFont="1" applyFill="1" applyBorder="1" applyAlignment="1">
      <alignment vertical="center"/>
    </xf>
    <xf numFmtId="0" fontId="4" fillId="5" borderId="11" xfId="0" applyFont="1" applyFill="1" applyBorder="1" applyAlignment="1">
      <alignment vertical="center"/>
    </xf>
    <xf numFmtId="10" fontId="4" fillId="0" borderId="0" xfId="0" applyNumberFormat="1" applyFont="1" applyFill="1" applyBorder="1" applyAlignment="1">
      <alignment vertical="center"/>
    </xf>
    <xf numFmtId="0" fontId="4" fillId="0" borderId="6" xfId="1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49" fontId="4" fillId="0" borderId="0" xfId="1" applyNumberFormat="1" applyFont="1" applyFill="1" applyBorder="1" applyAlignment="1">
      <alignment horizontal="center" vertical="center"/>
    </xf>
    <xf numFmtId="0" fontId="4" fillId="0" borderId="0" xfId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180" fontId="4" fillId="0" borderId="0" xfId="1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vertical="center"/>
    </xf>
    <xf numFmtId="0" fontId="9" fillId="0" borderId="11" xfId="0" applyFont="1" applyFill="1" applyBorder="1" applyAlignment="1">
      <alignment vertical="center" wrapText="1"/>
    </xf>
    <xf numFmtId="180" fontId="17" fillId="0" borderId="0" xfId="1" applyNumberFormat="1" applyFont="1" applyFill="1" applyBorder="1" applyAlignment="1">
      <alignment horizontal="right" vertical="center"/>
    </xf>
    <xf numFmtId="49" fontId="17" fillId="0" borderId="0" xfId="0" applyNumberFormat="1" applyFont="1" applyFill="1" applyBorder="1" applyAlignment="1">
      <alignment horizontal="center" vertical="center"/>
    </xf>
    <xf numFmtId="177" fontId="17" fillId="0" borderId="12" xfId="0" applyNumberFormat="1" applyFont="1" applyFill="1" applyBorder="1" applyAlignment="1">
      <alignment vertical="center"/>
    </xf>
    <xf numFmtId="49" fontId="17" fillId="0" borderId="11" xfId="0" applyNumberFormat="1" applyFont="1" applyFill="1" applyBorder="1" applyAlignment="1">
      <alignment horizontal="left" vertical="center"/>
    </xf>
    <xf numFmtId="49" fontId="4" fillId="2" borderId="11" xfId="0" applyNumberFormat="1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180" fontId="4" fillId="0" borderId="0" xfId="1" applyNumberFormat="1" applyFont="1" applyFill="1" applyBorder="1" applyAlignment="1">
      <alignment horizontal="left" vertical="center"/>
    </xf>
    <xf numFmtId="178" fontId="4" fillId="0" borderId="12" xfId="1" applyNumberFormat="1" applyFont="1" applyFill="1" applyBorder="1" applyAlignment="1">
      <alignment horizontal="right" vertical="center"/>
    </xf>
    <xf numFmtId="183" fontId="4" fillId="0" borderId="1" xfId="0" quotePrefix="1" applyNumberFormat="1" applyFont="1" applyFill="1" applyBorder="1" applyAlignment="1">
      <alignment vertical="center"/>
    </xf>
    <xf numFmtId="41" fontId="4" fillId="0" borderId="0" xfId="1" applyFont="1" applyFill="1" applyAlignment="1">
      <alignment vertical="center"/>
    </xf>
    <xf numFmtId="41" fontId="4" fillId="0" borderId="2" xfId="1" applyNumberFormat="1" applyFont="1" applyFill="1" applyBorder="1" applyAlignment="1">
      <alignment vertical="center" wrapText="1"/>
    </xf>
    <xf numFmtId="180" fontId="4" fillId="0" borderId="0" xfId="0" applyNumberFormat="1" applyFont="1" applyFill="1" applyBorder="1" applyAlignment="1">
      <alignment vertical="center"/>
    </xf>
    <xf numFmtId="41" fontId="4" fillId="0" borderId="2" xfId="1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177" fontId="4" fillId="2" borderId="12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6" fontId="4" fillId="0" borderId="13" xfId="0" applyNumberFormat="1" applyFont="1" applyFill="1" applyBorder="1" applyAlignment="1">
      <alignment horizontal="right" vertical="center" wrapText="1"/>
    </xf>
    <xf numFmtId="0" fontId="4" fillId="0" borderId="13" xfId="0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right" vertical="center" wrapText="1"/>
    </xf>
    <xf numFmtId="41" fontId="4" fillId="0" borderId="8" xfId="1" applyFont="1" applyFill="1" applyBorder="1" applyAlignment="1">
      <alignment horizontal="right" vertical="center" wrapText="1"/>
    </xf>
    <xf numFmtId="10" fontId="4" fillId="0" borderId="13" xfId="0" applyNumberFormat="1" applyFont="1" applyFill="1" applyBorder="1" applyAlignment="1">
      <alignment horizontal="right" vertical="center" wrapText="1"/>
    </xf>
    <xf numFmtId="41" fontId="4" fillId="0" borderId="2" xfId="1" applyFont="1" applyFill="1" applyBorder="1" applyAlignment="1">
      <alignment horizontal="right" vertical="center"/>
    </xf>
    <xf numFmtId="41" fontId="4" fillId="0" borderId="2" xfId="1" applyFont="1" applyFill="1" applyBorder="1" applyAlignment="1">
      <alignment vertical="center" wrapText="1"/>
    </xf>
    <xf numFmtId="41" fontId="4" fillId="0" borderId="8" xfId="1" applyFont="1" applyFill="1" applyBorder="1" applyAlignment="1">
      <alignment vertical="center" wrapText="1"/>
    </xf>
    <xf numFmtId="41" fontId="4" fillId="0" borderId="13" xfId="1" applyFont="1" applyFill="1" applyBorder="1" applyAlignment="1">
      <alignment vertical="center" wrapText="1"/>
    </xf>
    <xf numFmtId="41" fontId="4" fillId="0" borderId="14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176" fontId="4" fillId="0" borderId="13" xfId="0" applyNumberFormat="1" applyFont="1" applyFill="1" applyBorder="1" applyAlignment="1">
      <alignment horizontal="center" vertical="center" wrapText="1"/>
    </xf>
    <xf numFmtId="10" fontId="4" fillId="0" borderId="13" xfId="0" applyNumberFormat="1" applyFont="1" applyFill="1" applyBorder="1" applyAlignment="1">
      <alignment horizontal="center" vertical="center" wrapText="1"/>
    </xf>
    <xf numFmtId="41" fontId="4" fillId="0" borderId="2" xfId="1" applyFont="1" applyFill="1" applyBorder="1" applyAlignment="1">
      <alignment horizontal="right" vertical="center" wrapText="1"/>
    </xf>
    <xf numFmtId="0" fontId="4" fillId="0" borderId="8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41" fontId="4" fillId="0" borderId="13" xfId="1" applyFont="1" applyFill="1" applyBorder="1" applyAlignment="1">
      <alignment horizontal="center" vertical="center"/>
    </xf>
    <xf numFmtId="176" fontId="4" fillId="0" borderId="2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center" vertical="center"/>
    </xf>
    <xf numFmtId="176" fontId="4" fillId="0" borderId="8" xfId="1" applyNumberFormat="1" applyFont="1" applyFill="1" applyBorder="1" applyAlignment="1">
      <alignment horizontal="center" vertical="center"/>
    </xf>
    <xf numFmtId="10" fontId="4" fillId="0" borderId="2" xfId="0" applyNumberFormat="1" applyFont="1" applyFill="1" applyBorder="1" applyAlignment="1">
      <alignment horizontal="center" vertical="center"/>
    </xf>
    <xf numFmtId="10" fontId="4" fillId="0" borderId="13" xfId="0" applyNumberFormat="1" applyFont="1" applyFill="1" applyBorder="1" applyAlignment="1">
      <alignment horizontal="center" vertical="center"/>
    </xf>
    <xf numFmtId="10" fontId="4" fillId="0" borderId="8" xfId="0" applyNumberFormat="1" applyFont="1" applyFill="1" applyBorder="1" applyAlignment="1">
      <alignment horizontal="center" vertical="center"/>
    </xf>
    <xf numFmtId="176" fontId="4" fillId="0" borderId="12" xfId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0" fontId="4" fillId="0" borderId="2" xfId="1" applyNumberFormat="1" applyFont="1" applyFill="1" applyBorder="1" applyAlignment="1">
      <alignment horizontal="center" vertical="center" wrapText="1"/>
    </xf>
    <xf numFmtId="10" fontId="4" fillId="0" borderId="13" xfId="1" applyNumberFormat="1" applyFont="1" applyFill="1" applyBorder="1" applyAlignment="1">
      <alignment horizontal="center" vertical="center" wrapText="1"/>
    </xf>
    <xf numFmtId="10" fontId="4" fillId="0" borderId="8" xfId="1" applyNumberFormat="1" applyFont="1" applyFill="1" applyBorder="1" applyAlignment="1">
      <alignment horizontal="center" vertical="center" wrapText="1"/>
    </xf>
    <xf numFmtId="3" fontId="4" fillId="0" borderId="13" xfId="1" applyNumberFormat="1" applyFont="1" applyFill="1" applyBorder="1" applyAlignment="1">
      <alignment horizontal="center" vertical="center"/>
    </xf>
    <xf numFmtId="176" fontId="4" fillId="0" borderId="2" xfId="1" applyNumberFormat="1" applyFont="1" applyFill="1" applyBorder="1" applyAlignment="1">
      <alignment horizontal="center" vertical="center" wrapText="1"/>
    </xf>
    <xf numFmtId="176" fontId="4" fillId="0" borderId="13" xfId="1" applyNumberFormat="1" applyFont="1" applyFill="1" applyBorder="1" applyAlignment="1">
      <alignment horizontal="center" vertical="center" wrapText="1"/>
    </xf>
    <xf numFmtId="10" fontId="4" fillId="0" borderId="13" xfId="2" applyNumberFormat="1" applyFont="1" applyFill="1" applyBorder="1" applyAlignment="1">
      <alignment horizontal="center" vertical="center"/>
    </xf>
    <xf numFmtId="185" fontId="4" fillId="0" borderId="13" xfId="1" applyNumberFormat="1" applyFont="1" applyFill="1" applyBorder="1" applyAlignment="1">
      <alignment horizontal="center" vertical="center" wrapText="1"/>
    </xf>
    <xf numFmtId="176" fontId="4" fillId="0" borderId="8" xfId="1" applyNumberFormat="1" applyFont="1" applyFill="1" applyBorder="1" applyAlignment="1">
      <alignment horizontal="center" vertical="center" wrapText="1"/>
    </xf>
    <xf numFmtId="41" fontId="4" fillId="0" borderId="2" xfId="1" applyFont="1" applyFill="1" applyBorder="1" applyAlignment="1">
      <alignment vertical="center" wrapText="1"/>
    </xf>
    <xf numFmtId="41" fontId="4" fillId="0" borderId="8" xfId="1" applyFont="1" applyFill="1" applyBorder="1" applyAlignment="1">
      <alignment vertical="center" wrapText="1"/>
    </xf>
    <xf numFmtId="41" fontId="4" fillId="0" borderId="13" xfId="1" applyFont="1" applyFill="1" applyBorder="1" applyAlignment="1">
      <alignment vertical="center" wrapText="1"/>
    </xf>
    <xf numFmtId="178" fontId="4" fillId="0" borderId="0" xfId="1" applyNumberFormat="1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41" fontId="6" fillId="0" borderId="11" xfId="1" applyFont="1" applyFill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vertical="center"/>
    </xf>
    <xf numFmtId="41" fontId="5" fillId="0" borderId="2" xfId="1" applyFont="1" applyFill="1" applyBorder="1" applyAlignment="1">
      <alignment vertical="center" wrapText="1"/>
    </xf>
    <xf numFmtId="41" fontId="5" fillId="0" borderId="14" xfId="1" applyFont="1" applyFill="1" applyBorder="1" applyAlignment="1">
      <alignment vertical="center" wrapText="1"/>
    </xf>
    <xf numFmtId="186" fontId="4" fillId="0" borderId="2" xfId="1" applyNumberFormat="1" applyFont="1" applyFill="1" applyBorder="1" applyAlignment="1">
      <alignment vertical="center" wrapText="1"/>
    </xf>
    <xf numFmtId="41" fontId="5" fillId="0" borderId="13" xfId="1" applyFont="1" applyFill="1" applyBorder="1" applyAlignment="1">
      <alignment vertical="center" wrapText="1"/>
    </xf>
    <xf numFmtId="41" fontId="4" fillId="0" borderId="8" xfId="1" applyNumberFormat="1" applyFont="1" applyFill="1" applyBorder="1" applyAlignment="1">
      <alignment vertical="center" wrapText="1"/>
    </xf>
    <xf numFmtId="41" fontId="2" fillId="0" borderId="12" xfId="1" applyFont="1" applyFill="1" applyBorder="1" applyAlignment="1">
      <alignment vertical="center"/>
    </xf>
    <xf numFmtId="41" fontId="2" fillId="0" borderId="10" xfId="1" applyFont="1" applyFill="1" applyBorder="1" applyAlignment="1">
      <alignment vertical="center"/>
    </xf>
    <xf numFmtId="41" fontId="2" fillId="0" borderId="14" xfId="1" applyFont="1" applyFill="1" applyBorder="1" applyAlignment="1">
      <alignment vertical="center" wrapText="1"/>
    </xf>
    <xf numFmtId="41" fontId="2" fillId="0" borderId="2" xfId="1" applyFont="1" applyFill="1" applyBorder="1" applyAlignment="1">
      <alignment vertical="center" wrapText="1"/>
    </xf>
    <xf numFmtId="41" fontId="4" fillId="0" borderId="12" xfId="1" applyFont="1" applyFill="1" applyBorder="1" applyAlignment="1">
      <alignment vertical="center" wrapText="1"/>
    </xf>
    <xf numFmtId="41" fontId="4" fillId="0" borderId="10" xfId="1" applyFont="1" applyFill="1" applyBorder="1" applyAlignment="1">
      <alignment vertical="center" wrapText="1"/>
    </xf>
    <xf numFmtId="41" fontId="5" fillId="0" borderId="12" xfId="1" applyFont="1" applyFill="1" applyBorder="1" applyAlignment="1">
      <alignment vertical="center" wrapText="1"/>
    </xf>
    <xf numFmtId="41" fontId="2" fillId="0" borderId="13" xfId="1" applyFont="1" applyFill="1" applyBorder="1" applyAlignment="1">
      <alignment vertical="center"/>
    </xf>
    <xf numFmtId="41" fontId="6" fillId="0" borderId="12" xfId="1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10" fontId="4" fillId="0" borderId="12" xfId="1" applyNumberFormat="1" applyFont="1" applyFill="1" applyBorder="1" applyAlignment="1">
      <alignment horizontal="center" vertical="center"/>
    </xf>
    <xf numFmtId="10" fontId="4" fillId="0" borderId="10" xfId="1" applyNumberFormat="1" applyFont="1" applyFill="1" applyBorder="1" applyAlignment="1">
      <alignment horizontal="center" vertical="center"/>
    </xf>
    <xf numFmtId="176" fontId="4" fillId="0" borderId="8" xfId="0" applyNumberFormat="1" applyFont="1" applyFill="1" applyBorder="1" applyAlignment="1">
      <alignment horizontal="center" vertical="center" wrapText="1"/>
    </xf>
    <xf numFmtId="10" fontId="4" fillId="0" borderId="8" xfId="0" applyNumberFormat="1" applyFont="1" applyFill="1" applyBorder="1" applyAlignment="1">
      <alignment horizontal="center" vertical="center" wrapText="1"/>
    </xf>
    <xf numFmtId="10" fontId="4" fillId="0" borderId="13" xfId="1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center" vertical="center"/>
    </xf>
    <xf numFmtId="10" fontId="4" fillId="0" borderId="1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12" xfId="1" applyNumberFormat="1" applyFont="1" applyFill="1" applyBorder="1" applyAlignment="1">
      <alignment horizontal="center" vertical="center" wrapText="1"/>
    </xf>
    <xf numFmtId="187" fontId="4" fillId="0" borderId="13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188" fontId="4" fillId="0" borderId="13" xfId="1" applyNumberFormat="1" applyFont="1" applyFill="1" applyBorder="1" applyAlignment="1">
      <alignment horizontal="center" vertical="center" wrapText="1"/>
    </xf>
    <xf numFmtId="189" fontId="4" fillId="0" borderId="13" xfId="1" applyNumberFormat="1" applyFont="1" applyFill="1" applyBorder="1" applyAlignment="1">
      <alignment horizontal="center" vertical="center" wrapText="1"/>
    </xf>
    <xf numFmtId="10" fontId="4" fillId="0" borderId="12" xfId="0" applyNumberFormat="1" applyFont="1" applyFill="1" applyBorder="1" applyAlignment="1">
      <alignment horizontal="center" vertical="center" wrapText="1"/>
    </xf>
    <xf numFmtId="10" fontId="4" fillId="0" borderId="12" xfId="1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188" fontId="4" fillId="0" borderId="8" xfId="1" applyNumberFormat="1" applyFont="1" applyFill="1" applyBorder="1" applyAlignment="1">
      <alignment horizontal="center" vertical="center" wrapText="1"/>
    </xf>
    <xf numFmtId="9" fontId="4" fillId="0" borderId="13" xfId="1" applyNumberFormat="1" applyFont="1" applyFill="1" applyBorder="1" applyAlignment="1">
      <alignment horizontal="center" vertical="center" wrapText="1"/>
    </xf>
    <xf numFmtId="189" fontId="4" fillId="0" borderId="8" xfId="1" applyNumberFormat="1" applyFont="1" applyFill="1" applyBorder="1" applyAlignment="1">
      <alignment horizontal="center" vertical="center" wrapText="1"/>
    </xf>
    <xf numFmtId="10" fontId="4" fillId="0" borderId="0" xfId="0" applyNumberFormat="1" applyFont="1" applyFill="1" applyBorder="1" applyAlignment="1">
      <alignment horizontal="center" vertical="center" wrapText="1"/>
    </xf>
    <xf numFmtId="10" fontId="4" fillId="0" borderId="1" xfId="0" applyNumberFormat="1" applyFont="1" applyFill="1" applyBorder="1" applyAlignment="1">
      <alignment horizontal="center" vertical="center" wrapText="1"/>
    </xf>
    <xf numFmtId="9" fontId="4" fillId="0" borderId="8" xfId="1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9" fontId="4" fillId="0" borderId="12" xfId="1" applyNumberFormat="1" applyFont="1" applyFill="1" applyBorder="1" applyAlignment="1">
      <alignment horizontal="center" vertical="center" wrapText="1"/>
    </xf>
    <xf numFmtId="188" fontId="4" fillId="0" borderId="12" xfId="1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 wrapText="1"/>
    </xf>
    <xf numFmtId="10" fontId="4" fillId="0" borderId="10" xfId="0" applyNumberFormat="1" applyFont="1" applyFill="1" applyBorder="1" applyAlignment="1">
      <alignment horizontal="center" vertical="center" wrapText="1"/>
    </xf>
    <xf numFmtId="176" fontId="4" fillId="0" borderId="10" xfId="1" applyNumberFormat="1" applyFont="1" applyFill="1" applyBorder="1" applyAlignment="1">
      <alignment horizontal="center" vertical="center"/>
    </xf>
    <xf numFmtId="176" fontId="9" fillId="0" borderId="13" xfId="1" applyNumberFormat="1" applyFont="1" applyFill="1" applyBorder="1" applyAlignment="1">
      <alignment horizontal="center" vertical="center"/>
    </xf>
    <xf numFmtId="182" fontId="4" fillId="0" borderId="12" xfId="1" applyNumberFormat="1" applyFont="1" applyFill="1" applyBorder="1" applyAlignment="1">
      <alignment horizontal="right" vertical="center" wrapText="1"/>
    </xf>
    <xf numFmtId="41" fontId="4" fillId="0" borderId="2" xfId="1" applyFont="1" applyFill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20" fillId="0" borderId="9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9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1" fontId="6" fillId="0" borderId="2" xfId="0" applyNumberFormat="1" applyFont="1" applyBorder="1" applyAlignment="1">
      <alignment vertical="center" wrapText="1"/>
    </xf>
    <xf numFmtId="41" fontId="6" fillId="0" borderId="2" xfId="1" applyFont="1" applyBorder="1" applyAlignment="1">
      <alignment vertical="center" wrapText="1"/>
    </xf>
    <xf numFmtId="176" fontId="4" fillId="0" borderId="2" xfId="1" applyNumberFormat="1" applyFont="1" applyBorder="1" applyAlignment="1">
      <alignment vertical="center" wrapText="1"/>
    </xf>
    <xf numFmtId="10" fontId="6" fillId="0" borderId="20" xfId="0" applyNumberFormat="1" applyFont="1" applyBorder="1" applyAlignment="1">
      <alignment vertical="center" wrapText="1"/>
    </xf>
    <xf numFmtId="0" fontId="6" fillId="0" borderId="19" xfId="0" applyFont="1" applyBorder="1"/>
    <xf numFmtId="0" fontId="6" fillId="0" borderId="13" xfId="0" applyFont="1" applyBorder="1"/>
    <xf numFmtId="41" fontId="6" fillId="0" borderId="13" xfId="0" applyNumberFormat="1" applyFont="1" applyBorder="1" applyAlignment="1">
      <alignment vertical="center" wrapText="1"/>
    </xf>
    <xf numFmtId="41" fontId="6" fillId="0" borderId="13" xfId="1" applyFont="1" applyBorder="1" applyAlignment="1">
      <alignment vertical="center" wrapText="1"/>
    </xf>
    <xf numFmtId="176" fontId="4" fillId="0" borderId="13" xfId="1" applyNumberFormat="1" applyFont="1" applyBorder="1" applyAlignment="1">
      <alignment vertical="center" wrapText="1"/>
    </xf>
    <xf numFmtId="10" fontId="6" fillId="0" borderId="22" xfId="0" applyNumberFormat="1" applyFont="1" applyBorder="1" applyAlignment="1">
      <alignment vertical="center" wrapText="1"/>
    </xf>
    <xf numFmtId="0" fontId="0" fillId="0" borderId="11" xfId="0" applyBorder="1"/>
    <xf numFmtId="0" fontId="0" fillId="0" borderId="13" xfId="0" applyBorder="1"/>
    <xf numFmtId="0" fontId="0" fillId="0" borderId="22" xfId="0" applyBorder="1"/>
    <xf numFmtId="0" fontId="0" fillId="0" borderId="6" xfId="0" applyBorder="1"/>
    <xf numFmtId="0" fontId="0" fillId="0" borderId="9" xfId="0" applyBorder="1"/>
    <xf numFmtId="0" fontId="0" fillId="0" borderId="8" xfId="0" applyBorder="1"/>
    <xf numFmtId="0" fontId="0" fillId="0" borderId="21" xfId="0" applyBorder="1"/>
    <xf numFmtId="0" fontId="6" fillId="0" borderId="18" xfId="0" applyFont="1" applyBorder="1"/>
    <xf numFmtId="0" fontId="0" fillId="0" borderId="1" xfId="0" applyBorder="1"/>
    <xf numFmtId="0" fontId="0" fillId="0" borderId="0" xfId="0" applyBorder="1"/>
    <xf numFmtId="0" fontId="6" fillId="0" borderId="0" xfId="0" applyFont="1" applyBorder="1"/>
    <xf numFmtId="0" fontId="6" fillId="0" borderId="0" xfId="0" applyFont="1" applyBorder="1" applyAlignment="1">
      <alignment horizontal="center" vertical="center"/>
    </xf>
    <xf numFmtId="41" fontId="6" fillId="0" borderId="0" xfId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0" fillId="0" borderId="23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6" fillId="0" borderId="24" xfId="0" applyFont="1" applyBorder="1"/>
    <xf numFmtId="0" fontId="6" fillId="0" borderId="24" xfId="0" applyFont="1" applyBorder="1" applyAlignment="1">
      <alignment horizontal="center" vertical="center"/>
    </xf>
    <xf numFmtId="0" fontId="6" fillId="0" borderId="11" xfId="0" applyFont="1" applyBorder="1"/>
    <xf numFmtId="0" fontId="6" fillId="0" borderId="8" xfId="0" applyFont="1" applyBorder="1"/>
    <xf numFmtId="0" fontId="6" fillId="0" borderId="0" xfId="0" applyFont="1"/>
    <xf numFmtId="0" fontId="0" fillId="0" borderId="19" xfId="0" applyBorder="1"/>
    <xf numFmtId="0" fontId="6" fillId="0" borderId="19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0" fillId="0" borderId="12" xfId="0" applyBorder="1"/>
    <xf numFmtId="0" fontId="4" fillId="2" borderId="13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41" fontId="6" fillId="0" borderId="2" xfId="0" applyNumberFormat="1" applyFont="1" applyBorder="1" applyAlignment="1">
      <alignment horizontal="right" vertical="center" wrapText="1"/>
    </xf>
    <xf numFmtId="0" fontId="6" fillId="0" borderId="8" xfId="0" applyFont="1" applyBorder="1" applyAlignment="1">
      <alignment horizontal="right" vertical="center"/>
    </xf>
    <xf numFmtId="41" fontId="6" fillId="0" borderId="8" xfId="0" applyNumberFormat="1" applyFont="1" applyBorder="1" applyAlignment="1">
      <alignment horizontal="right" vertical="center" wrapText="1"/>
    </xf>
    <xf numFmtId="176" fontId="4" fillId="0" borderId="2" xfId="1" applyNumberFormat="1" applyFont="1" applyBorder="1" applyAlignment="1">
      <alignment horizontal="right" vertical="center" wrapText="1"/>
    </xf>
    <xf numFmtId="176" fontId="4" fillId="0" borderId="8" xfId="1" applyNumberFormat="1" applyFont="1" applyBorder="1" applyAlignment="1">
      <alignment horizontal="right" vertical="center"/>
    </xf>
    <xf numFmtId="10" fontId="6" fillId="0" borderId="2" xfId="0" applyNumberFormat="1" applyFont="1" applyBorder="1" applyAlignment="1">
      <alignment horizontal="right" vertical="center" wrapText="1"/>
    </xf>
    <xf numFmtId="10" fontId="6" fillId="0" borderId="8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0" fontId="6" fillId="0" borderId="5" xfId="0" applyNumberFormat="1" applyFont="1" applyBorder="1" applyAlignment="1">
      <alignment horizontal="right" vertical="center" wrapText="1"/>
    </xf>
    <xf numFmtId="10" fontId="6" fillId="0" borderId="9" xfId="0" applyNumberFormat="1" applyFont="1" applyBorder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3" fontId="6" fillId="0" borderId="2" xfId="1" applyNumberFormat="1" applyFont="1" applyBorder="1" applyAlignment="1">
      <alignment horizontal="right" vertical="center" wrapText="1"/>
    </xf>
    <xf numFmtId="3" fontId="6" fillId="0" borderId="8" xfId="1" applyNumberFormat="1" applyFont="1" applyBorder="1" applyAlignment="1">
      <alignment horizontal="right" vertical="center" wrapText="1"/>
    </xf>
    <xf numFmtId="0" fontId="6" fillId="0" borderId="13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0" borderId="13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3" fontId="6" fillId="0" borderId="2" xfId="0" applyNumberFormat="1" applyFont="1" applyBorder="1" applyAlignment="1">
      <alignment horizontal="right" vertical="center" wrapText="1"/>
    </xf>
    <xf numFmtId="41" fontId="4" fillId="0" borderId="2" xfId="1" applyFont="1" applyBorder="1" applyAlignment="1">
      <alignment horizontal="right" vertical="center" wrapText="1"/>
    </xf>
    <xf numFmtId="41" fontId="4" fillId="0" borderId="8" xfId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center" vertical="center" wrapText="1"/>
    </xf>
    <xf numFmtId="176" fontId="4" fillId="0" borderId="13" xfId="1" applyNumberFormat="1" applyFont="1" applyBorder="1" applyAlignment="1">
      <alignment horizontal="center" vertical="center" wrapText="1"/>
    </xf>
    <xf numFmtId="176" fontId="4" fillId="0" borderId="8" xfId="1" applyNumberFormat="1" applyFont="1" applyBorder="1" applyAlignment="1">
      <alignment horizontal="center" vertical="center" wrapText="1"/>
    </xf>
    <xf numFmtId="10" fontId="6" fillId="0" borderId="2" xfId="0" applyNumberFormat="1" applyFont="1" applyBorder="1" applyAlignment="1">
      <alignment horizontal="center" vertical="center" wrapText="1"/>
    </xf>
    <xf numFmtId="10" fontId="6" fillId="0" borderId="13" xfId="0" applyNumberFormat="1" applyFont="1" applyBorder="1" applyAlignment="1">
      <alignment horizontal="center" vertical="center" wrapText="1"/>
    </xf>
    <xf numFmtId="10" fontId="6" fillId="0" borderId="8" xfId="0" applyNumberFormat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center" vertical="center" wrapText="1"/>
    </xf>
    <xf numFmtId="176" fontId="6" fillId="0" borderId="13" xfId="1" applyNumberFormat="1" applyFont="1" applyBorder="1" applyAlignment="1">
      <alignment horizontal="center" vertical="center" wrapText="1"/>
    </xf>
    <xf numFmtId="176" fontId="6" fillId="0" borderId="8" xfId="1" applyNumberFormat="1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41" fontId="4" fillId="0" borderId="13" xfId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41" fontId="6" fillId="0" borderId="2" xfId="1" applyFont="1" applyBorder="1" applyAlignment="1">
      <alignment horizontal="right" vertical="center" wrapText="1"/>
    </xf>
    <xf numFmtId="41" fontId="6" fillId="0" borderId="8" xfId="1" applyFont="1" applyBorder="1" applyAlignment="1">
      <alignment horizontal="right" vertical="center" wrapText="1"/>
    </xf>
    <xf numFmtId="41" fontId="4" fillId="0" borderId="8" xfId="1" applyFont="1" applyBorder="1" applyAlignment="1">
      <alignment horizontal="right" vertical="center" wrapText="1"/>
    </xf>
    <xf numFmtId="10" fontId="6" fillId="0" borderId="20" xfId="0" applyNumberFormat="1" applyFont="1" applyBorder="1" applyAlignment="1">
      <alignment horizontal="right" vertical="center" wrapText="1"/>
    </xf>
    <xf numFmtId="10" fontId="6" fillId="0" borderId="21" xfId="0" applyNumberFormat="1" applyFont="1" applyBorder="1" applyAlignment="1">
      <alignment horizontal="right" vertical="center" wrapText="1"/>
    </xf>
    <xf numFmtId="176" fontId="6" fillId="0" borderId="2" xfId="1" applyNumberFormat="1" applyFont="1" applyBorder="1" applyAlignment="1">
      <alignment vertical="center" wrapText="1"/>
    </xf>
    <xf numFmtId="176" fontId="6" fillId="0" borderId="8" xfId="1" applyNumberFormat="1" applyFont="1" applyBorder="1" applyAlignment="1">
      <alignment vertical="center" wrapText="1"/>
    </xf>
    <xf numFmtId="176" fontId="4" fillId="0" borderId="8" xfId="1" applyNumberFormat="1" applyFont="1" applyBorder="1" applyAlignment="1">
      <alignment horizontal="right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" fontId="4" fillId="0" borderId="2" xfId="1" applyNumberFormat="1" applyFont="1" applyBorder="1" applyAlignment="1">
      <alignment horizontal="right" vertical="center" wrapText="1"/>
    </xf>
    <xf numFmtId="1" fontId="4" fillId="0" borderId="8" xfId="1" applyNumberFormat="1" applyFont="1" applyBorder="1" applyAlignment="1">
      <alignment horizontal="right" vertical="center"/>
    </xf>
    <xf numFmtId="1" fontId="4" fillId="0" borderId="2" xfId="0" applyNumberFormat="1" applyFont="1" applyBorder="1" applyAlignment="1">
      <alignment horizontal="right" vertical="center" wrapText="1"/>
    </xf>
    <xf numFmtId="1" fontId="4" fillId="0" borderId="8" xfId="0" applyNumberFormat="1" applyFont="1" applyBorder="1" applyAlignment="1">
      <alignment horizontal="right" vertical="center"/>
    </xf>
    <xf numFmtId="176" fontId="6" fillId="0" borderId="2" xfId="1" applyNumberFormat="1" applyFont="1" applyBorder="1" applyAlignment="1">
      <alignment vertical="center"/>
    </xf>
    <xf numFmtId="176" fontId="6" fillId="0" borderId="8" xfId="1" applyNumberFormat="1" applyFont="1" applyBorder="1" applyAlignment="1">
      <alignment vertical="center"/>
    </xf>
    <xf numFmtId="0" fontId="20" fillId="0" borderId="14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41" fontId="6" fillId="0" borderId="8" xfId="1" applyFont="1" applyBorder="1" applyAlignment="1">
      <alignment horizontal="right" vertical="center"/>
    </xf>
    <xf numFmtId="0" fontId="6" fillId="0" borderId="24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 wrapText="1"/>
    </xf>
    <xf numFmtId="41" fontId="6" fillId="0" borderId="8" xfId="1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" fontId="6" fillId="0" borderId="2" xfId="1" applyNumberFormat="1" applyFont="1" applyBorder="1" applyAlignment="1">
      <alignment horizontal="right" vertical="center"/>
    </xf>
    <xf numFmtId="1" fontId="6" fillId="0" borderId="8" xfId="1" applyNumberFormat="1" applyFont="1" applyBorder="1" applyAlignment="1">
      <alignment horizontal="right" vertical="center"/>
    </xf>
    <xf numFmtId="41" fontId="6" fillId="0" borderId="8" xfId="1" applyFont="1" applyBorder="1" applyAlignment="1">
      <alignment horizontal="center" vertical="center" wrapText="1"/>
    </xf>
    <xf numFmtId="3" fontId="4" fillId="0" borderId="2" xfId="1" applyNumberFormat="1" applyFont="1" applyBorder="1" applyAlignment="1">
      <alignment horizontal="right" vertical="center" wrapText="1"/>
    </xf>
    <xf numFmtId="3" fontId="4" fillId="0" borderId="8" xfId="1" applyNumberFormat="1" applyFont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horizontal="center" vertical="center" wrapText="1"/>
    </xf>
    <xf numFmtId="176" fontId="4" fillId="0" borderId="13" xfId="0" applyNumberFormat="1" applyFont="1" applyFill="1" applyBorder="1" applyAlignment="1">
      <alignment horizontal="center" vertical="center" wrapText="1"/>
    </xf>
    <xf numFmtId="10" fontId="4" fillId="0" borderId="2" xfId="0" applyNumberFormat="1" applyFont="1" applyFill="1" applyBorder="1" applyAlignment="1">
      <alignment horizontal="center" vertical="center" wrapText="1"/>
    </xf>
    <xf numFmtId="10" fontId="4" fillId="0" borderId="13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 wrapText="1"/>
    </xf>
    <xf numFmtId="41" fontId="4" fillId="0" borderId="8" xfId="1" applyFont="1" applyFill="1" applyBorder="1" applyAlignment="1">
      <alignment horizontal="center" vertical="center" wrapText="1"/>
    </xf>
    <xf numFmtId="10" fontId="4" fillId="0" borderId="2" xfId="0" applyNumberFormat="1" applyFont="1" applyFill="1" applyBorder="1" applyAlignment="1">
      <alignment horizontal="right" vertical="center" wrapText="1"/>
    </xf>
    <xf numFmtId="10" fontId="4" fillId="0" borderId="8" xfId="0" applyNumberFormat="1" applyFont="1" applyFill="1" applyBorder="1" applyAlignment="1">
      <alignment horizontal="right" vertical="center" wrapText="1"/>
    </xf>
    <xf numFmtId="0" fontId="4" fillId="0" borderId="2" xfId="0" applyNumberFormat="1" applyFont="1" applyFill="1" applyBorder="1" applyAlignment="1">
      <alignment horizontal="right" vertical="center" wrapText="1"/>
    </xf>
    <xf numFmtId="176" fontId="4" fillId="0" borderId="13" xfId="0" applyNumberFormat="1" applyFont="1" applyFill="1" applyBorder="1" applyAlignment="1">
      <alignment horizontal="right" vertical="center" wrapText="1"/>
    </xf>
    <xf numFmtId="176" fontId="4" fillId="0" borderId="8" xfId="0" applyNumberFormat="1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41" fontId="4" fillId="0" borderId="2" xfId="1" applyFont="1" applyFill="1" applyBorder="1" applyAlignment="1">
      <alignment horizontal="right" vertical="center" wrapText="1"/>
    </xf>
    <xf numFmtId="41" fontId="4" fillId="0" borderId="8" xfId="1" applyFont="1" applyFill="1" applyBorder="1" applyAlignment="1">
      <alignment horizontal="right" vertical="center" wrapText="1"/>
    </xf>
    <xf numFmtId="41" fontId="4" fillId="0" borderId="0" xfId="1" applyFont="1" applyFill="1" applyBorder="1" applyAlignment="1">
      <alignment horizontal="center" vertical="center"/>
    </xf>
    <xf numFmtId="10" fontId="4" fillId="0" borderId="13" xfId="0" applyNumberFormat="1" applyFont="1" applyFill="1" applyBorder="1" applyAlignment="1">
      <alignment horizontal="right" vertical="center" wrapText="1"/>
    </xf>
    <xf numFmtId="176" fontId="4" fillId="0" borderId="8" xfId="0" applyNumberFormat="1" applyFont="1" applyFill="1" applyBorder="1" applyAlignment="1">
      <alignment horizontal="center" vertical="center" wrapText="1"/>
    </xf>
    <xf numFmtId="10" fontId="4" fillId="0" borderId="8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41" fontId="4" fillId="0" borderId="2" xfId="1" applyFont="1" applyFill="1" applyBorder="1" applyAlignment="1">
      <alignment vertical="center" wrapText="1"/>
    </xf>
    <xf numFmtId="41" fontId="4" fillId="0" borderId="13" xfId="1" applyFont="1" applyFill="1" applyBorder="1" applyAlignment="1">
      <alignment vertical="center" wrapText="1"/>
    </xf>
    <xf numFmtId="41" fontId="4" fillId="0" borderId="2" xfId="1" applyFont="1" applyFill="1" applyBorder="1" applyAlignment="1">
      <alignment vertical="center"/>
    </xf>
    <xf numFmtId="41" fontId="4" fillId="0" borderId="13" xfId="1" applyFont="1" applyFill="1" applyBorder="1" applyAlignment="1">
      <alignment vertical="center"/>
    </xf>
    <xf numFmtId="41" fontId="4" fillId="0" borderId="8" xfId="1" applyFont="1" applyFill="1" applyBorder="1" applyAlignment="1">
      <alignment vertical="center" wrapText="1"/>
    </xf>
    <xf numFmtId="41" fontId="4" fillId="0" borderId="8" xfId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horizontal="center" vertical="center"/>
    </xf>
    <xf numFmtId="176" fontId="4" fillId="0" borderId="8" xfId="1" applyNumberFormat="1" applyFont="1" applyFill="1" applyBorder="1" applyAlignment="1">
      <alignment horizontal="center" vertical="center"/>
    </xf>
    <xf numFmtId="10" fontId="4" fillId="0" borderId="13" xfId="1" applyNumberFormat="1" applyFont="1" applyFill="1" applyBorder="1" applyAlignment="1">
      <alignment horizontal="center" vertical="center"/>
    </xf>
    <xf numFmtId="10" fontId="4" fillId="0" borderId="8" xfId="1" applyNumberFormat="1" applyFont="1" applyFill="1" applyBorder="1" applyAlignment="1">
      <alignment horizontal="center" vertical="center"/>
    </xf>
    <xf numFmtId="176" fontId="4" fillId="0" borderId="2" xfId="1" applyNumberFormat="1" applyFont="1" applyFill="1" applyBorder="1" applyAlignment="1">
      <alignment horizontal="center" vertical="center"/>
    </xf>
    <xf numFmtId="10" fontId="4" fillId="0" borderId="2" xfId="1" applyNumberFormat="1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13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Fill="1" applyBorder="1" applyAlignment="1">
      <alignment horizontal="center" vertical="center" wrapText="1"/>
    </xf>
    <xf numFmtId="176" fontId="4" fillId="0" borderId="2" xfId="1" applyNumberFormat="1" applyFont="1" applyFill="1" applyBorder="1" applyAlignment="1">
      <alignment horizontal="center" vertical="center" wrapText="1"/>
    </xf>
    <xf numFmtId="176" fontId="4" fillId="0" borderId="8" xfId="1" applyNumberFormat="1" applyFont="1" applyFill="1" applyBorder="1" applyAlignment="1">
      <alignment horizontal="center" vertical="center" wrapText="1"/>
    </xf>
    <xf numFmtId="176" fontId="4" fillId="0" borderId="13" xfId="1" applyNumberFormat="1" applyFont="1" applyFill="1" applyBorder="1" applyAlignment="1">
      <alignment horizontal="center" vertical="center" wrapText="1"/>
    </xf>
    <xf numFmtId="41" fontId="4" fillId="0" borderId="2" xfId="1" applyFont="1" applyFill="1" applyBorder="1" applyAlignment="1">
      <alignment horizontal="center" vertical="center"/>
    </xf>
    <xf numFmtId="41" fontId="4" fillId="0" borderId="8" xfId="1" applyFont="1" applyFill="1" applyBorder="1" applyAlignment="1">
      <alignment horizontal="center" vertical="center"/>
    </xf>
    <xf numFmtId="41" fontId="4" fillId="0" borderId="13" xfId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80" fontId="4" fillId="0" borderId="0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187" fontId="4" fillId="0" borderId="2" xfId="0" applyNumberFormat="1" applyFont="1" applyFill="1" applyBorder="1" applyAlignment="1">
      <alignment horizontal="center" vertical="center" wrapText="1"/>
    </xf>
    <xf numFmtId="187" fontId="4" fillId="0" borderId="13" xfId="0" applyNumberFormat="1" applyFont="1" applyFill="1" applyBorder="1" applyAlignment="1">
      <alignment horizontal="center" vertical="center" wrapText="1"/>
    </xf>
    <xf numFmtId="10" fontId="4" fillId="0" borderId="2" xfId="1" applyNumberFormat="1" applyFont="1" applyFill="1" applyBorder="1" applyAlignment="1">
      <alignment horizontal="center" vertical="center" wrapText="1"/>
    </xf>
    <xf numFmtId="10" fontId="4" fillId="0" borderId="13" xfId="1" applyNumberFormat="1" applyFont="1" applyFill="1" applyBorder="1" applyAlignment="1">
      <alignment horizontal="center" vertical="center" wrapText="1"/>
    </xf>
    <xf numFmtId="187" fontId="4" fillId="0" borderId="8" xfId="0" applyNumberFormat="1" applyFont="1" applyFill="1" applyBorder="1" applyAlignment="1">
      <alignment horizontal="center" vertical="center" wrapText="1"/>
    </xf>
    <xf numFmtId="0" fontId="4" fillId="0" borderId="0" xfId="1" applyNumberFormat="1" applyFont="1" applyFill="1" applyBorder="1" applyAlignment="1">
      <alignment horizontal="center" vertical="center"/>
    </xf>
    <xf numFmtId="10" fontId="4" fillId="0" borderId="8" xfId="1" applyNumberFormat="1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41" fontId="4" fillId="0" borderId="14" xfId="1" applyFont="1" applyFill="1" applyBorder="1" applyAlignment="1">
      <alignment vertical="center"/>
    </xf>
    <xf numFmtId="10" fontId="4" fillId="0" borderId="6" xfId="0" applyNumberFormat="1" applyFont="1" applyFill="1" applyBorder="1" applyAlignment="1">
      <alignment horizontal="center" vertical="center" wrapText="1"/>
    </xf>
    <xf numFmtId="10" fontId="4" fillId="0" borderId="0" xfId="0" applyNumberFormat="1" applyFont="1" applyFill="1" applyBorder="1" applyAlignment="1">
      <alignment horizontal="center" vertical="center" wrapText="1"/>
    </xf>
    <xf numFmtId="10" fontId="4" fillId="0" borderId="2" xfId="2" applyNumberFormat="1" applyFont="1" applyFill="1" applyBorder="1" applyAlignment="1">
      <alignment horizontal="center" vertical="center" wrapText="1"/>
    </xf>
    <xf numFmtId="10" fontId="4" fillId="0" borderId="13" xfId="2" applyNumberFormat="1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/>
    </xf>
    <xf numFmtId="41" fontId="4" fillId="0" borderId="11" xfId="1" applyFont="1" applyFill="1" applyBorder="1" applyAlignment="1">
      <alignment vertical="center"/>
    </xf>
    <xf numFmtId="41" fontId="4" fillId="0" borderId="9" xfId="1" applyFont="1" applyFill="1" applyBorder="1" applyAlignment="1">
      <alignment vertical="center"/>
    </xf>
    <xf numFmtId="10" fontId="4" fillId="0" borderId="7" xfId="0" applyNumberFormat="1" applyFont="1" applyFill="1" applyBorder="1" applyAlignment="1">
      <alignment horizontal="center" vertical="center" wrapText="1"/>
    </xf>
    <xf numFmtId="10" fontId="4" fillId="0" borderId="12" xfId="0" applyNumberFormat="1" applyFont="1" applyFill="1" applyBorder="1" applyAlignment="1">
      <alignment horizontal="center" vertical="center" wrapText="1"/>
    </xf>
    <xf numFmtId="43" fontId="4" fillId="0" borderId="2" xfId="1" applyNumberFormat="1" applyFont="1" applyFill="1" applyBorder="1" applyAlignment="1">
      <alignment vertical="center" wrapText="1"/>
    </xf>
    <xf numFmtId="10" fontId="4" fillId="0" borderId="2" xfId="2" applyNumberFormat="1" applyFont="1" applyFill="1" applyBorder="1" applyAlignment="1">
      <alignment horizontal="center" vertical="center"/>
    </xf>
    <xf numFmtId="10" fontId="4" fillId="0" borderId="13" xfId="2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176" fontId="4" fillId="0" borderId="7" xfId="1" applyNumberFormat="1" applyFont="1" applyFill="1" applyBorder="1" applyAlignment="1">
      <alignment horizontal="center" vertical="center"/>
    </xf>
    <xf numFmtId="176" fontId="4" fillId="0" borderId="12" xfId="1" applyNumberFormat="1" applyFont="1" applyFill="1" applyBorder="1" applyAlignment="1">
      <alignment horizontal="center" vertical="center"/>
    </xf>
    <xf numFmtId="10" fontId="4" fillId="0" borderId="2" xfId="0" applyNumberFormat="1" applyFont="1" applyFill="1" applyBorder="1" applyAlignment="1">
      <alignment horizontal="center" vertical="center"/>
    </xf>
    <xf numFmtId="10" fontId="4" fillId="0" borderId="13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185" fontId="4" fillId="0" borderId="13" xfId="1" applyNumberFormat="1" applyFont="1" applyFill="1" applyBorder="1" applyAlignment="1">
      <alignment horizontal="center" vertical="center" wrapText="1"/>
    </xf>
    <xf numFmtId="41" fontId="0" fillId="0" borderId="14" xfId="1" applyFont="1" applyFill="1" applyBorder="1" applyAlignment="1">
      <alignment vertical="center"/>
    </xf>
    <xf numFmtId="185" fontId="4" fillId="0" borderId="2" xfId="1" applyNumberFormat="1" applyFont="1" applyFill="1" applyBorder="1" applyAlignment="1">
      <alignment horizontal="center" vertical="center" wrapText="1"/>
    </xf>
    <xf numFmtId="176" fontId="9" fillId="0" borderId="2" xfId="1" applyNumberFormat="1" applyFont="1" applyFill="1" applyBorder="1" applyAlignment="1">
      <alignment horizontal="center" vertical="center" wrapText="1"/>
    </xf>
    <xf numFmtId="176" fontId="9" fillId="0" borderId="13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3" xfId="1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3" fontId="4" fillId="0" borderId="13" xfId="1" applyNumberFormat="1" applyFont="1" applyFill="1" applyBorder="1" applyAlignment="1">
      <alignment horizontal="center" vertical="center" wrapText="1"/>
    </xf>
    <xf numFmtId="3" fontId="4" fillId="0" borderId="8" xfId="1" applyNumberFormat="1" applyFont="1" applyFill="1" applyBorder="1" applyAlignment="1">
      <alignment horizontal="center" vertical="center" wrapText="1"/>
    </xf>
    <xf numFmtId="3" fontId="4" fillId="0" borderId="2" xfId="1" applyNumberFormat="1" applyFont="1" applyFill="1" applyBorder="1" applyAlignment="1">
      <alignment horizontal="center" vertical="center"/>
    </xf>
    <xf numFmtId="3" fontId="4" fillId="0" borderId="13" xfId="1" applyNumberFormat="1" applyFont="1" applyFill="1" applyBorder="1" applyAlignment="1">
      <alignment horizontal="center" vertical="center"/>
    </xf>
    <xf numFmtId="3" fontId="4" fillId="0" borderId="2" xfId="1" applyNumberFormat="1" applyFont="1" applyFill="1" applyBorder="1" applyAlignment="1">
      <alignment horizontal="center" vertical="center" wrapText="1"/>
    </xf>
    <xf numFmtId="181" fontId="4" fillId="0" borderId="0" xfId="1" applyNumberFormat="1" applyFont="1" applyFill="1" applyBorder="1" applyAlignment="1">
      <alignment horizontal="center" vertical="center"/>
    </xf>
    <xf numFmtId="41" fontId="4" fillId="0" borderId="14" xfId="1" applyNumberFormat="1" applyFont="1" applyFill="1" applyBorder="1" applyAlignment="1">
      <alignment vertical="center"/>
    </xf>
    <xf numFmtId="0" fontId="4" fillId="0" borderId="14" xfId="1" applyNumberFormat="1" applyFont="1" applyFill="1" applyBorder="1" applyAlignment="1">
      <alignment vertical="center"/>
    </xf>
    <xf numFmtId="10" fontId="4" fillId="0" borderId="8" xfId="0" applyNumberFormat="1" applyFont="1" applyFill="1" applyBorder="1" applyAlignment="1">
      <alignment horizontal="center" vertical="center"/>
    </xf>
    <xf numFmtId="41" fontId="4" fillId="0" borderId="13" xfId="1" applyFont="1" applyFill="1" applyBorder="1" applyAlignment="1">
      <alignment horizontal="center" vertical="center" wrapText="1"/>
    </xf>
    <xf numFmtId="10" fontId="9" fillId="0" borderId="13" xfId="1" applyNumberFormat="1" applyFont="1" applyFill="1" applyBorder="1" applyAlignment="1">
      <alignment horizontal="center" vertical="center" wrapText="1"/>
    </xf>
    <xf numFmtId="10" fontId="9" fillId="0" borderId="8" xfId="1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/>
    </xf>
    <xf numFmtId="10" fontId="9" fillId="0" borderId="13" xfId="0" applyNumberFormat="1" applyFont="1" applyFill="1" applyBorder="1" applyAlignment="1">
      <alignment horizontal="center" vertical="center"/>
    </xf>
    <xf numFmtId="180" fontId="4" fillId="0" borderId="6" xfId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1" fontId="4" fillId="0" borderId="5" xfId="1" applyFont="1" applyFill="1" applyBorder="1" applyAlignment="1">
      <alignment vertical="center"/>
    </xf>
    <xf numFmtId="0" fontId="4" fillId="0" borderId="6" xfId="1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180" fontId="4" fillId="0" borderId="0" xfId="4" applyNumberFormat="1" applyFont="1" applyFill="1" applyBorder="1" applyAlignment="1">
      <alignment horizontal="center" vertical="center"/>
    </xf>
  </cellXfs>
  <cellStyles count="5">
    <cellStyle name="백분율" xfId="2" builtinId="5"/>
    <cellStyle name="쉼표 [0]" xfId="1" builtinId="6"/>
    <cellStyle name="쉼표 [0] 2" xfId="4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8"/>
  <sheetViews>
    <sheetView workbookViewId="0">
      <selection activeCell="F86" sqref="F86"/>
    </sheetView>
  </sheetViews>
  <sheetFormatPr defaultRowHeight="13.5" x14ac:dyDescent="0.15"/>
  <cols>
    <col min="1" max="2" width="7.33203125" customWidth="1"/>
    <col min="3" max="3" width="7.77734375" customWidth="1"/>
    <col min="4" max="4" width="9.33203125" customWidth="1"/>
    <col min="5" max="5" width="11.5546875" bestFit="1" customWidth="1"/>
    <col min="6" max="6" width="7.77734375" customWidth="1"/>
    <col min="7" max="7" width="8" customWidth="1"/>
    <col min="8" max="8" width="8.33203125" customWidth="1"/>
    <col min="9" max="9" width="7.33203125" customWidth="1"/>
    <col min="10" max="10" width="9.77734375" customWidth="1"/>
    <col min="11" max="12" width="9.88671875" bestFit="1" customWidth="1"/>
    <col min="13" max="13" width="7.88671875" customWidth="1"/>
    <col min="14" max="14" width="8.109375" customWidth="1"/>
    <col min="257" max="258" width="7.33203125" customWidth="1"/>
    <col min="259" max="259" width="7.77734375" customWidth="1"/>
    <col min="260" max="260" width="9.33203125" customWidth="1"/>
    <col min="261" max="261" width="11.5546875" bestFit="1" customWidth="1"/>
    <col min="262" max="262" width="7.77734375" customWidth="1"/>
    <col min="263" max="263" width="8" customWidth="1"/>
    <col min="264" max="264" width="8.33203125" customWidth="1"/>
    <col min="265" max="265" width="7.33203125" customWidth="1"/>
    <col min="266" max="266" width="9.77734375" customWidth="1"/>
    <col min="267" max="268" width="9.88671875" bestFit="1" customWidth="1"/>
    <col min="269" max="269" width="7.88671875" customWidth="1"/>
    <col min="270" max="270" width="8.109375" customWidth="1"/>
    <col min="513" max="514" width="7.33203125" customWidth="1"/>
    <col min="515" max="515" width="7.77734375" customWidth="1"/>
    <col min="516" max="516" width="9.33203125" customWidth="1"/>
    <col min="517" max="517" width="11.5546875" bestFit="1" customWidth="1"/>
    <col min="518" max="518" width="7.77734375" customWidth="1"/>
    <col min="519" max="519" width="8" customWidth="1"/>
    <col min="520" max="520" width="8.33203125" customWidth="1"/>
    <col min="521" max="521" width="7.33203125" customWidth="1"/>
    <col min="522" max="522" width="9.77734375" customWidth="1"/>
    <col min="523" max="524" width="9.88671875" bestFit="1" customWidth="1"/>
    <col min="525" max="525" width="7.88671875" customWidth="1"/>
    <col min="526" max="526" width="8.109375" customWidth="1"/>
    <col min="769" max="770" width="7.33203125" customWidth="1"/>
    <col min="771" max="771" width="7.77734375" customWidth="1"/>
    <col min="772" max="772" width="9.33203125" customWidth="1"/>
    <col min="773" max="773" width="11.5546875" bestFit="1" customWidth="1"/>
    <col min="774" max="774" width="7.77734375" customWidth="1"/>
    <col min="775" max="775" width="8" customWidth="1"/>
    <col min="776" max="776" width="8.33203125" customWidth="1"/>
    <col min="777" max="777" width="7.33203125" customWidth="1"/>
    <col min="778" max="778" width="9.77734375" customWidth="1"/>
    <col min="779" max="780" width="9.88671875" bestFit="1" customWidth="1"/>
    <col min="781" max="781" width="7.88671875" customWidth="1"/>
    <col min="782" max="782" width="8.109375" customWidth="1"/>
    <col min="1025" max="1026" width="7.33203125" customWidth="1"/>
    <col min="1027" max="1027" width="7.77734375" customWidth="1"/>
    <col min="1028" max="1028" width="9.33203125" customWidth="1"/>
    <col min="1029" max="1029" width="11.5546875" bestFit="1" customWidth="1"/>
    <col min="1030" max="1030" width="7.77734375" customWidth="1"/>
    <col min="1031" max="1031" width="8" customWidth="1"/>
    <col min="1032" max="1032" width="8.33203125" customWidth="1"/>
    <col min="1033" max="1033" width="7.33203125" customWidth="1"/>
    <col min="1034" max="1034" width="9.77734375" customWidth="1"/>
    <col min="1035" max="1036" width="9.88671875" bestFit="1" customWidth="1"/>
    <col min="1037" max="1037" width="7.88671875" customWidth="1"/>
    <col min="1038" max="1038" width="8.109375" customWidth="1"/>
    <col min="1281" max="1282" width="7.33203125" customWidth="1"/>
    <col min="1283" max="1283" width="7.77734375" customWidth="1"/>
    <col min="1284" max="1284" width="9.33203125" customWidth="1"/>
    <col min="1285" max="1285" width="11.5546875" bestFit="1" customWidth="1"/>
    <col min="1286" max="1286" width="7.77734375" customWidth="1"/>
    <col min="1287" max="1287" width="8" customWidth="1"/>
    <col min="1288" max="1288" width="8.33203125" customWidth="1"/>
    <col min="1289" max="1289" width="7.33203125" customWidth="1"/>
    <col min="1290" max="1290" width="9.77734375" customWidth="1"/>
    <col min="1291" max="1292" width="9.88671875" bestFit="1" customWidth="1"/>
    <col min="1293" max="1293" width="7.88671875" customWidth="1"/>
    <col min="1294" max="1294" width="8.109375" customWidth="1"/>
    <col min="1537" max="1538" width="7.33203125" customWidth="1"/>
    <col min="1539" max="1539" width="7.77734375" customWidth="1"/>
    <col min="1540" max="1540" width="9.33203125" customWidth="1"/>
    <col min="1541" max="1541" width="11.5546875" bestFit="1" customWidth="1"/>
    <col min="1542" max="1542" width="7.77734375" customWidth="1"/>
    <col min="1543" max="1543" width="8" customWidth="1"/>
    <col min="1544" max="1544" width="8.33203125" customWidth="1"/>
    <col min="1545" max="1545" width="7.33203125" customWidth="1"/>
    <col min="1546" max="1546" width="9.77734375" customWidth="1"/>
    <col min="1547" max="1548" width="9.88671875" bestFit="1" customWidth="1"/>
    <col min="1549" max="1549" width="7.88671875" customWidth="1"/>
    <col min="1550" max="1550" width="8.109375" customWidth="1"/>
    <col min="1793" max="1794" width="7.33203125" customWidth="1"/>
    <col min="1795" max="1795" width="7.77734375" customWidth="1"/>
    <col min="1796" max="1796" width="9.33203125" customWidth="1"/>
    <col min="1797" max="1797" width="11.5546875" bestFit="1" customWidth="1"/>
    <col min="1798" max="1798" width="7.77734375" customWidth="1"/>
    <col min="1799" max="1799" width="8" customWidth="1"/>
    <col min="1800" max="1800" width="8.33203125" customWidth="1"/>
    <col min="1801" max="1801" width="7.33203125" customWidth="1"/>
    <col min="1802" max="1802" width="9.77734375" customWidth="1"/>
    <col min="1803" max="1804" width="9.88671875" bestFit="1" customWidth="1"/>
    <col min="1805" max="1805" width="7.88671875" customWidth="1"/>
    <col min="1806" max="1806" width="8.109375" customWidth="1"/>
    <col min="2049" max="2050" width="7.33203125" customWidth="1"/>
    <col min="2051" max="2051" width="7.77734375" customWidth="1"/>
    <col min="2052" max="2052" width="9.33203125" customWidth="1"/>
    <col min="2053" max="2053" width="11.5546875" bestFit="1" customWidth="1"/>
    <col min="2054" max="2054" width="7.77734375" customWidth="1"/>
    <col min="2055" max="2055" width="8" customWidth="1"/>
    <col min="2056" max="2056" width="8.33203125" customWidth="1"/>
    <col min="2057" max="2057" width="7.33203125" customWidth="1"/>
    <col min="2058" max="2058" width="9.77734375" customWidth="1"/>
    <col min="2059" max="2060" width="9.88671875" bestFit="1" customWidth="1"/>
    <col min="2061" max="2061" width="7.88671875" customWidth="1"/>
    <col min="2062" max="2062" width="8.109375" customWidth="1"/>
    <col min="2305" max="2306" width="7.33203125" customWidth="1"/>
    <col min="2307" max="2307" width="7.77734375" customWidth="1"/>
    <col min="2308" max="2308" width="9.33203125" customWidth="1"/>
    <col min="2309" max="2309" width="11.5546875" bestFit="1" customWidth="1"/>
    <col min="2310" max="2310" width="7.77734375" customWidth="1"/>
    <col min="2311" max="2311" width="8" customWidth="1"/>
    <col min="2312" max="2312" width="8.33203125" customWidth="1"/>
    <col min="2313" max="2313" width="7.33203125" customWidth="1"/>
    <col min="2314" max="2314" width="9.77734375" customWidth="1"/>
    <col min="2315" max="2316" width="9.88671875" bestFit="1" customWidth="1"/>
    <col min="2317" max="2317" width="7.88671875" customWidth="1"/>
    <col min="2318" max="2318" width="8.109375" customWidth="1"/>
    <col min="2561" max="2562" width="7.33203125" customWidth="1"/>
    <col min="2563" max="2563" width="7.77734375" customWidth="1"/>
    <col min="2564" max="2564" width="9.33203125" customWidth="1"/>
    <col min="2565" max="2565" width="11.5546875" bestFit="1" customWidth="1"/>
    <col min="2566" max="2566" width="7.77734375" customWidth="1"/>
    <col min="2567" max="2567" width="8" customWidth="1"/>
    <col min="2568" max="2568" width="8.33203125" customWidth="1"/>
    <col min="2569" max="2569" width="7.33203125" customWidth="1"/>
    <col min="2570" max="2570" width="9.77734375" customWidth="1"/>
    <col min="2571" max="2572" width="9.88671875" bestFit="1" customWidth="1"/>
    <col min="2573" max="2573" width="7.88671875" customWidth="1"/>
    <col min="2574" max="2574" width="8.109375" customWidth="1"/>
    <col min="2817" max="2818" width="7.33203125" customWidth="1"/>
    <col min="2819" max="2819" width="7.77734375" customWidth="1"/>
    <col min="2820" max="2820" width="9.33203125" customWidth="1"/>
    <col min="2821" max="2821" width="11.5546875" bestFit="1" customWidth="1"/>
    <col min="2822" max="2822" width="7.77734375" customWidth="1"/>
    <col min="2823" max="2823" width="8" customWidth="1"/>
    <col min="2824" max="2824" width="8.33203125" customWidth="1"/>
    <col min="2825" max="2825" width="7.33203125" customWidth="1"/>
    <col min="2826" max="2826" width="9.77734375" customWidth="1"/>
    <col min="2827" max="2828" width="9.88671875" bestFit="1" customWidth="1"/>
    <col min="2829" max="2829" width="7.88671875" customWidth="1"/>
    <col min="2830" max="2830" width="8.109375" customWidth="1"/>
    <col min="3073" max="3074" width="7.33203125" customWidth="1"/>
    <col min="3075" max="3075" width="7.77734375" customWidth="1"/>
    <col min="3076" max="3076" width="9.33203125" customWidth="1"/>
    <col min="3077" max="3077" width="11.5546875" bestFit="1" customWidth="1"/>
    <col min="3078" max="3078" width="7.77734375" customWidth="1"/>
    <col min="3079" max="3079" width="8" customWidth="1"/>
    <col min="3080" max="3080" width="8.33203125" customWidth="1"/>
    <col min="3081" max="3081" width="7.33203125" customWidth="1"/>
    <col min="3082" max="3082" width="9.77734375" customWidth="1"/>
    <col min="3083" max="3084" width="9.88671875" bestFit="1" customWidth="1"/>
    <col min="3085" max="3085" width="7.88671875" customWidth="1"/>
    <col min="3086" max="3086" width="8.109375" customWidth="1"/>
    <col min="3329" max="3330" width="7.33203125" customWidth="1"/>
    <col min="3331" max="3331" width="7.77734375" customWidth="1"/>
    <col min="3332" max="3332" width="9.33203125" customWidth="1"/>
    <col min="3333" max="3333" width="11.5546875" bestFit="1" customWidth="1"/>
    <col min="3334" max="3334" width="7.77734375" customWidth="1"/>
    <col min="3335" max="3335" width="8" customWidth="1"/>
    <col min="3336" max="3336" width="8.33203125" customWidth="1"/>
    <col min="3337" max="3337" width="7.33203125" customWidth="1"/>
    <col min="3338" max="3338" width="9.77734375" customWidth="1"/>
    <col min="3339" max="3340" width="9.88671875" bestFit="1" customWidth="1"/>
    <col min="3341" max="3341" width="7.88671875" customWidth="1"/>
    <col min="3342" max="3342" width="8.109375" customWidth="1"/>
    <col min="3585" max="3586" width="7.33203125" customWidth="1"/>
    <col min="3587" max="3587" width="7.77734375" customWidth="1"/>
    <col min="3588" max="3588" width="9.33203125" customWidth="1"/>
    <col min="3589" max="3589" width="11.5546875" bestFit="1" customWidth="1"/>
    <col min="3590" max="3590" width="7.77734375" customWidth="1"/>
    <col min="3591" max="3591" width="8" customWidth="1"/>
    <col min="3592" max="3592" width="8.33203125" customWidth="1"/>
    <col min="3593" max="3593" width="7.33203125" customWidth="1"/>
    <col min="3594" max="3594" width="9.77734375" customWidth="1"/>
    <col min="3595" max="3596" width="9.88671875" bestFit="1" customWidth="1"/>
    <col min="3597" max="3597" width="7.88671875" customWidth="1"/>
    <col min="3598" max="3598" width="8.109375" customWidth="1"/>
    <col min="3841" max="3842" width="7.33203125" customWidth="1"/>
    <col min="3843" max="3843" width="7.77734375" customWidth="1"/>
    <col min="3844" max="3844" width="9.33203125" customWidth="1"/>
    <col min="3845" max="3845" width="11.5546875" bestFit="1" customWidth="1"/>
    <col min="3846" max="3846" width="7.77734375" customWidth="1"/>
    <col min="3847" max="3847" width="8" customWidth="1"/>
    <col min="3848" max="3848" width="8.33203125" customWidth="1"/>
    <col min="3849" max="3849" width="7.33203125" customWidth="1"/>
    <col min="3850" max="3850" width="9.77734375" customWidth="1"/>
    <col min="3851" max="3852" width="9.88671875" bestFit="1" customWidth="1"/>
    <col min="3853" max="3853" width="7.88671875" customWidth="1"/>
    <col min="3854" max="3854" width="8.109375" customWidth="1"/>
    <col min="4097" max="4098" width="7.33203125" customWidth="1"/>
    <col min="4099" max="4099" width="7.77734375" customWidth="1"/>
    <col min="4100" max="4100" width="9.33203125" customWidth="1"/>
    <col min="4101" max="4101" width="11.5546875" bestFit="1" customWidth="1"/>
    <col min="4102" max="4102" width="7.77734375" customWidth="1"/>
    <col min="4103" max="4103" width="8" customWidth="1"/>
    <col min="4104" max="4104" width="8.33203125" customWidth="1"/>
    <col min="4105" max="4105" width="7.33203125" customWidth="1"/>
    <col min="4106" max="4106" width="9.77734375" customWidth="1"/>
    <col min="4107" max="4108" width="9.88671875" bestFit="1" customWidth="1"/>
    <col min="4109" max="4109" width="7.88671875" customWidth="1"/>
    <col min="4110" max="4110" width="8.109375" customWidth="1"/>
    <col min="4353" max="4354" width="7.33203125" customWidth="1"/>
    <col min="4355" max="4355" width="7.77734375" customWidth="1"/>
    <col min="4356" max="4356" width="9.33203125" customWidth="1"/>
    <col min="4357" max="4357" width="11.5546875" bestFit="1" customWidth="1"/>
    <col min="4358" max="4358" width="7.77734375" customWidth="1"/>
    <col min="4359" max="4359" width="8" customWidth="1"/>
    <col min="4360" max="4360" width="8.33203125" customWidth="1"/>
    <col min="4361" max="4361" width="7.33203125" customWidth="1"/>
    <col min="4362" max="4362" width="9.77734375" customWidth="1"/>
    <col min="4363" max="4364" width="9.88671875" bestFit="1" customWidth="1"/>
    <col min="4365" max="4365" width="7.88671875" customWidth="1"/>
    <col min="4366" max="4366" width="8.109375" customWidth="1"/>
    <col min="4609" max="4610" width="7.33203125" customWidth="1"/>
    <col min="4611" max="4611" width="7.77734375" customWidth="1"/>
    <col min="4612" max="4612" width="9.33203125" customWidth="1"/>
    <col min="4613" max="4613" width="11.5546875" bestFit="1" customWidth="1"/>
    <col min="4614" max="4614" width="7.77734375" customWidth="1"/>
    <col min="4615" max="4615" width="8" customWidth="1"/>
    <col min="4616" max="4616" width="8.33203125" customWidth="1"/>
    <col min="4617" max="4617" width="7.33203125" customWidth="1"/>
    <col min="4618" max="4618" width="9.77734375" customWidth="1"/>
    <col min="4619" max="4620" width="9.88671875" bestFit="1" customWidth="1"/>
    <col min="4621" max="4621" width="7.88671875" customWidth="1"/>
    <col min="4622" max="4622" width="8.109375" customWidth="1"/>
    <col min="4865" max="4866" width="7.33203125" customWidth="1"/>
    <col min="4867" max="4867" width="7.77734375" customWidth="1"/>
    <col min="4868" max="4868" width="9.33203125" customWidth="1"/>
    <col min="4869" max="4869" width="11.5546875" bestFit="1" customWidth="1"/>
    <col min="4870" max="4870" width="7.77734375" customWidth="1"/>
    <col min="4871" max="4871" width="8" customWidth="1"/>
    <col min="4872" max="4872" width="8.33203125" customWidth="1"/>
    <col min="4873" max="4873" width="7.33203125" customWidth="1"/>
    <col min="4874" max="4874" width="9.77734375" customWidth="1"/>
    <col min="4875" max="4876" width="9.88671875" bestFit="1" customWidth="1"/>
    <col min="4877" max="4877" width="7.88671875" customWidth="1"/>
    <col min="4878" max="4878" width="8.109375" customWidth="1"/>
    <col min="5121" max="5122" width="7.33203125" customWidth="1"/>
    <col min="5123" max="5123" width="7.77734375" customWidth="1"/>
    <col min="5124" max="5124" width="9.33203125" customWidth="1"/>
    <col min="5125" max="5125" width="11.5546875" bestFit="1" customWidth="1"/>
    <col min="5126" max="5126" width="7.77734375" customWidth="1"/>
    <col min="5127" max="5127" width="8" customWidth="1"/>
    <col min="5128" max="5128" width="8.33203125" customWidth="1"/>
    <col min="5129" max="5129" width="7.33203125" customWidth="1"/>
    <col min="5130" max="5130" width="9.77734375" customWidth="1"/>
    <col min="5131" max="5132" width="9.88671875" bestFit="1" customWidth="1"/>
    <col min="5133" max="5133" width="7.88671875" customWidth="1"/>
    <col min="5134" max="5134" width="8.109375" customWidth="1"/>
    <col min="5377" max="5378" width="7.33203125" customWidth="1"/>
    <col min="5379" max="5379" width="7.77734375" customWidth="1"/>
    <col min="5380" max="5380" width="9.33203125" customWidth="1"/>
    <col min="5381" max="5381" width="11.5546875" bestFit="1" customWidth="1"/>
    <col min="5382" max="5382" width="7.77734375" customWidth="1"/>
    <col min="5383" max="5383" width="8" customWidth="1"/>
    <col min="5384" max="5384" width="8.33203125" customWidth="1"/>
    <col min="5385" max="5385" width="7.33203125" customWidth="1"/>
    <col min="5386" max="5386" width="9.77734375" customWidth="1"/>
    <col min="5387" max="5388" width="9.88671875" bestFit="1" customWidth="1"/>
    <col min="5389" max="5389" width="7.88671875" customWidth="1"/>
    <col min="5390" max="5390" width="8.109375" customWidth="1"/>
    <col min="5633" max="5634" width="7.33203125" customWidth="1"/>
    <col min="5635" max="5635" width="7.77734375" customWidth="1"/>
    <col min="5636" max="5636" width="9.33203125" customWidth="1"/>
    <col min="5637" max="5637" width="11.5546875" bestFit="1" customWidth="1"/>
    <col min="5638" max="5638" width="7.77734375" customWidth="1"/>
    <col min="5639" max="5639" width="8" customWidth="1"/>
    <col min="5640" max="5640" width="8.33203125" customWidth="1"/>
    <col min="5641" max="5641" width="7.33203125" customWidth="1"/>
    <col min="5642" max="5642" width="9.77734375" customWidth="1"/>
    <col min="5643" max="5644" width="9.88671875" bestFit="1" customWidth="1"/>
    <col min="5645" max="5645" width="7.88671875" customWidth="1"/>
    <col min="5646" max="5646" width="8.109375" customWidth="1"/>
    <col min="5889" max="5890" width="7.33203125" customWidth="1"/>
    <col min="5891" max="5891" width="7.77734375" customWidth="1"/>
    <col min="5892" max="5892" width="9.33203125" customWidth="1"/>
    <col min="5893" max="5893" width="11.5546875" bestFit="1" customWidth="1"/>
    <col min="5894" max="5894" width="7.77734375" customWidth="1"/>
    <col min="5895" max="5895" width="8" customWidth="1"/>
    <col min="5896" max="5896" width="8.33203125" customWidth="1"/>
    <col min="5897" max="5897" width="7.33203125" customWidth="1"/>
    <col min="5898" max="5898" width="9.77734375" customWidth="1"/>
    <col min="5899" max="5900" width="9.88671875" bestFit="1" customWidth="1"/>
    <col min="5901" max="5901" width="7.88671875" customWidth="1"/>
    <col min="5902" max="5902" width="8.109375" customWidth="1"/>
    <col min="6145" max="6146" width="7.33203125" customWidth="1"/>
    <col min="6147" max="6147" width="7.77734375" customWidth="1"/>
    <col min="6148" max="6148" width="9.33203125" customWidth="1"/>
    <col min="6149" max="6149" width="11.5546875" bestFit="1" customWidth="1"/>
    <col min="6150" max="6150" width="7.77734375" customWidth="1"/>
    <col min="6151" max="6151" width="8" customWidth="1"/>
    <col min="6152" max="6152" width="8.33203125" customWidth="1"/>
    <col min="6153" max="6153" width="7.33203125" customWidth="1"/>
    <col min="6154" max="6154" width="9.77734375" customWidth="1"/>
    <col min="6155" max="6156" width="9.88671875" bestFit="1" customWidth="1"/>
    <col min="6157" max="6157" width="7.88671875" customWidth="1"/>
    <col min="6158" max="6158" width="8.109375" customWidth="1"/>
    <col min="6401" max="6402" width="7.33203125" customWidth="1"/>
    <col min="6403" max="6403" width="7.77734375" customWidth="1"/>
    <col min="6404" max="6404" width="9.33203125" customWidth="1"/>
    <col min="6405" max="6405" width="11.5546875" bestFit="1" customWidth="1"/>
    <col min="6406" max="6406" width="7.77734375" customWidth="1"/>
    <col min="6407" max="6407" width="8" customWidth="1"/>
    <col min="6408" max="6408" width="8.33203125" customWidth="1"/>
    <col min="6409" max="6409" width="7.33203125" customWidth="1"/>
    <col min="6410" max="6410" width="9.77734375" customWidth="1"/>
    <col min="6411" max="6412" width="9.88671875" bestFit="1" customWidth="1"/>
    <col min="6413" max="6413" width="7.88671875" customWidth="1"/>
    <col min="6414" max="6414" width="8.109375" customWidth="1"/>
    <col min="6657" max="6658" width="7.33203125" customWidth="1"/>
    <col min="6659" max="6659" width="7.77734375" customWidth="1"/>
    <col min="6660" max="6660" width="9.33203125" customWidth="1"/>
    <col min="6661" max="6661" width="11.5546875" bestFit="1" customWidth="1"/>
    <col min="6662" max="6662" width="7.77734375" customWidth="1"/>
    <col min="6663" max="6663" width="8" customWidth="1"/>
    <col min="6664" max="6664" width="8.33203125" customWidth="1"/>
    <col min="6665" max="6665" width="7.33203125" customWidth="1"/>
    <col min="6666" max="6666" width="9.77734375" customWidth="1"/>
    <col min="6667" max="6668" width="9.88671875" bestFit="1" customWidth="1"/>
    <col min="6669" max="6669" width="7.88671875" customWidth="1"/>
    <col min="6670" max="6670" width="8.109375" customWidth="1"/>
    <col min="6913" max="6914" width="7.33203125" customWidth="1"/>
    <col min="6915" max="6915" width="7.77734375" customWidth="1"/>
    <col min="6916" max="6916" width="9.33203125" customWidth="1"/>
    <col min="6917" max="6917" width="11.5546875" bestFit="1" customWidth="1"/>
    <col min="6918" max="6918" width="7.77734375" customWidth="1"/>
    <col min="6919" max="6919" width="8" customWidth="1"/>
    <col min="6920" max="6920" width="8.33203125" customWidth="1"/>
    <col min="6921" max="6921" width="7.33203125" customWidth="1"/>
    <col min="6922" max="6922" width="9.77734375" customWidth="1"/>
    <col min="6923" max="6924" width="9.88671875" bestFit="1" customWidth="1"/>
    <col min="6925" max="6925" width="7.88671875" customWidth="1"/>
    <col min="6926" max="6926" width="8.109375" customWidth="1"/>
    <col min="7169" max="7170" width="7.33203125" customWidth="1"/>
    <col min="7171" max="7171" width="7.77734375" customWidth="1"/>
    <col min="7172" max="7172" width="9.33203125" customWidth="1"/>
    <col min="7173" max="7173" width="11.5546875" bestFit="1" customWidth="1"/>
    <col min="7174" max="7174" width="7.77734375" customWidth="1"/>
    <col min="7175" max="7175" width="8" customWidth="1"/>
    <col min="7176" max="7176" width="8.33203125" customWidth="1"/>
    <col min="7177" max="7177" width="7.33203125" customWidth="1"/>
    <col min="7178" max="7178" width="9.77734375" customWidth="1"/>
    <col min="7179" max="7180" width="9.88671875" bestFit="1" customWidth="1"/>
    <col min="7181" max="7181" width="7.88671875" customWidth="1"/>
    <col min="7182" max="7182" width="8.109375" customWidth="1"/>
    <col min="7425" max="7426" width="7.33203125" customWidth="1"/>
    <col min="7427" max="7427" width="7.77734375" customWidth="1"/>
    <col min="7428" max="7428" width="9.33203125" customWidth="1"/>
    <col min="7429" max="7429" width="11.5546875" bestFit="1" customWidth="1"/>
    <col min="7430" max="7430" width="7.77734375" customWidth="1"/>
    <col min="7431" max="7431" width="8" customWidth="1"/>
    <col min="7432" max="7432" width="8.33203125" customWidth="1"/>
    <col min="7433" max="7433" width="7.33203125" customWidth="1"/>
    <col min="7434" max="7434" width="9.77734375" customWidth="1"/>
    <col min="7435" max="7436" width="9.88671875" bestFit="1" customWidth="1"/>
    <col min="7437" max="7437" width="7.88671875" customWidth="1"/>
    <col min="7438" max="7438" width="8.109375" customWidth="1"/>
    <col min="7681" max="7682" width="7.33203125" customWidth="1"/>
    <col min="7683" max="7683" width="7.77734375" customWidth="1"/>
    <col min="7684" max="7684" width="9.33203125" customWidth="1"/>
    <col min="7685" max="7685" width="11.5546875" bestFit="1" customWidth="1"/>
    <col min="7686" max="7686" width="7.77734375" customWidth="1"/>
    <col min="7687" max="7687" width="8" customWidth="1"/>
    <col min="7688" max="7688" width="8.33203125" customWidth="1"/>
    <col min="7689" max="7689" width="7.33203125" customWidth="1"/>
    <col min="7690" max="7690" width="9.77734375" customWidth="1"/>
    <col min="7691" max="7692" width="9.88671875" bestFit="1" customWidth="1"/>
    <col min="7693" max="7693" width="7.88671875" customWidth="1"/>
    <col min="7694" max="7694" width="8.109375" customWidth="1"/>
    <col min="7937" max="7938" width="7.33203125" customWidth="1"/>
    <col min="7939" max="7939" width="7.77734375" customWidth="1"/>
    <col min="7940" max="7940" width="9.33203125" customWidth="1"/>
    <col min="7941" max="7941" width="11.5546875" bestFit="1" customWidth="1"/>
    <col min="7942" max="7942" width="7.77734375" customWidth="1"/>
    <col min="7943" max="7943" width="8" customWidth="1"/>
    <col min="7944" max="7944" width="8.33203125" customWidth="1"/>
    <col min="7945" max="7945" width="7.33203125" customWidth="1"/>
    <col min="7946" max="7946" width="9.77734375" customWidth="1"/>
    <col min="7947" max="7948" width="9.88671875" bestFit="1" customWidth="1"/>
    <col min="7949" max="7949" width="7.88671875" customWidth="1"/>
    <col min="7950" max="7950" width="8.109375" customWidth="1"/>
    <col min="8193" max="8194" width="7.33203125" customWidth="1"/>
    <col min="8195" max="8195" width="7.77734375" customWidth="1"/>
    <col min="8196" max="8196" width="9.33203125" customWidth="1"/>
    <col min="8197" max="8197" width="11.5546875" bestFit="1" customWidth="1"/>
    <col min="8198" max="8198" width="7.77734375" customWidth="1"/>
    <col min="8199" max="8199" width="8" customWidth="1"/>
    <col min="8200" max="8200" width="8.33203125" customWidth="1"/>
    <col min="8201" max="8201" width="7.33203125" customWidth="1"/>
    <col min="8202" max="8202" width="9.77734375" customWidth="1"/>
    <col min="8203" max="8204" width="9.88671875" bestFit="1" customWidth="1"/>
    <col min="8205" max="8205" width="7.88671875" customWidth="1"/>
    <col min="8206" max="8206" width="8.109375" customWidth="1"/>
    <col min="8449" max="8450" width="7.33203125" customWidth="1"/>
    <col min="8451" max="8451" width="7.77734375" customWidth="1"/>
    <col min="8452" max="8452" width="9.33203125" customWidth="1"/>
    <col min="8453" max="8453" width="11.5546875" bestFit="1" customWidth="1"/>
    <col min="8454" max="8454" width="7.77734375" customWidth="1"/>
    <col min="8455" max="8455" width="8" customWidth="1"/>
    <col min="8456" max="8456" width="8.33203125" customWidth="1"/>
    <col min="8457" max="8457" width="7.33203125" customWidth="1"/>
    <col min="8458" max="8458" width="9.77734375" customWidth="1"/>
    <col min="8459" max="8460" width="9.88671875" bestFit="1" customWidth="1"/>
    <col min="8461" max="8461" width="7.88671875" customWidth="1"/>
    <col min="8462" max="8462" width="8.109375" customWidth="1"/>
    <col min="8705" max="8706" width="7.33203125" customWidth="1"/>
    <col min="8707" max="8707" width="7.77734375" customWidth="1"/>
    <col min="8708" max="8708" width="9.33203125" customWidth="1"/>
    <col min="8709" max="8709" width="11.5546875" bestFit="1" customWidth="1"/>
    <col min="8710" max="8710" width="7.77734375" customWidth="1"/>
    <col min="8711" max="8711" width="8" customWidth="1"/>
    <col min="8712" max="8712" width="8.33203125" customWidth="1"/>
    <col min="8713" max="8713" width="7.33203125" customWidth="1"/>
    <col min="8714" max="8714" width="9.77734375" customWidth="1"/>
    <col min="8715" max="8716" width="9.88671875" bestFit="1" customWidth="1"/>
    <col min="8717" max="8717" width="7.88671875" customWidth="1"/>
    <col min="8718" max="8718" width="8.109375" customWidth="1"/>
    <col min="8961" max="8962" width="7.33203125" customWidth="1"/>
    <col min="8963" max="8963" width="7.77734375" customWidth="1"/>
    <col min="8964" max="8964" width="9.33203125" customWidth="1"/>
    <col min="8965" max="8965" width="11.5546875" bestFit="1" customWidth="1"/>
    <col min="8966" max="8966" width="7.77734375" customWidth="1"/>
    <col min="8967" max="8967" width="8" customWidth="1"/>
    <col min="8968" max="8968" width="8.33203125" customWidth="1"/>
    <col min="8969" max="8969" width="7.33203125" customWidth="1"/>
    <col min="8970" max="8970" width="9.77734375" customWidth="1"/>
    <col min="8971" max="8972" width="9.88671875" bestFit="1" customWidth="1"/>
    <col min="8973" max="8973" width="7.88671875" customWidth="1"/>
    <col min="8974" max="8974" width="8.109375" customWidth="1"/>
    <col min="9217" max="9218" width="7.33203125" customWidth="1"/>
    <col min="9219" max="9219" width="7.77734375" customWidth="1"/>
    <col min="9220" max="9220" width="9.33203125" customWidth="1"/>
    <col min="9221" max="9221" width="11.5546875" bestFit="1" customWidth="1"/>
    <col min="9222" max="9222" width="7.77734375" customWidth="1"/>
    <col min="9223" max="9223" width="8" customWidth="1"/>
    <col min="9224" max="9224" width="8.33203125" customWidth="1"/>
    <col min="9225" max="9225" width="7.33203125" customWidth="1"/>
    <col min="9226" max="9226" width="9.77734375" customWidth="1"/>
    <col min="9227" max="9228" width="9.88671875" bestFit="1" customWidth="1"/>
    <col min="9229" max="9229" width="7.88671875" customWidth="1"/>
    <col min="9230" max="9230" width="8.109375" customWidth="1"/>
    <col min="9473" max="9474" width="7.33203125" customWidth="1"/>
    <col min="9475" max="9475" width="7.77734375" customWidth="1"/>
    <col min="9476" max="9476" width="9.33203125" customWidth="1"/>
    <col min="9477" max="9477" width="11.5546875" bestFit="1" customWidth="1"/>
    <col min="9478" max="9478" width="7.77734375" customWidth="1"/>
    <col min="9479" max="9479" width="8" customWidth="1"/>
    <col min="9480" max="9480" width="8.33203125" customWidth="1"/>
    <col min="9481" max="9481" width="7.33203125" customWidth="1"/>
    <col min="9482" max="9482" width="9.77734375" customWidth="1"/>
    <col min="9483" max="9484" width="9.88671875" bestFit="1" customWidth="1"/>
    <col min="9485" max="9485" width="7.88671875" customWidth="1"/>
    <col min="9486" max="9486" width="8.109375" customWidth="1"/>
    <col min="9729" max="9730" width="7.33203125" customWidth="1"/>
    <col min="9731" max="9731" width="7.77734375" customWidth="1"/>
    <col min="9732" max="9732" width="9.33203125" customWidth="1"/>
    <col min="9733" max="9733" width="11.5546875" bestFit="1" customWidth="1"/>
    <col min="9734" max="9734" width="7.77734375" customWidth="1"/>
    <col min="9735" max="9735" width="8" customWidth="1"/>
    <col min="9736" max="9736" width="8.33203125" customWidth="1"/>
    <col min="9737" max="9737" width="7.33203125" customWidth="1"/>
    <col min="9738" max="9738" width="9.77734375" customWidth="1"/>
    <col min="9739" max="9740" width="9.88671875" bestFit="1" customWidth="1"/>
    <col min="9741" max="9741" width="7.88671875" customWidth="1"/>
    <col min="9742" max="9742" width="8.109375" customWidth="1"/>
    <col min="9985" max="9986" width="7.33203125" customWidth="1"/>
    <col min="9987" max="9987" width="7.77734375" customWidth="1"/>
    <col min="9988" max="9988" width="9.33203125" customWidth="1"/>
    <col min="9989" max="9989" width="11.5546875" bestFit="1" customWidth="1"/>
    <col min="9990" max="9990" width="7.77734375" customWidth="1"/>
    <col min="9991" max="9991" width="8" customWidth="1"/>
    <col min="9992" max="9992" width="8.33203125" customWidth="1"/>
    <col min="9993" max="9993" width="7.33203125" customWidth="1"/>
    <col min="9994" max="9994" width="9.77734375" customWidth="1"/>
    <col min="9995" max="9996" width="9.88671875" bestFit="1" customWidth="1"/>
    <col min="9997" max="9997" width="7.88671875" customWidth="1"/>
    <col min="9998" max="9998" width="8.109375" customWidth="1"/>
    <col min="10241" max="10242" width="7.33203125" customWidth="1"/>
    <col min="10243" max="10243" width="7.77734375" customWidth="1"/>
    <col min="10244" max="10244" width="9.33203125" customWidth="1"/>
    <col min="10245" max="10245" width="11.5546875" bestFit="1" customWidth="1"/>
    <col min="10246" max="10246" width="7.77734375" customWidth="1"/>
    <col min="10247" max="10247" width="8" customWidth="1"/>
    <col min="10248" max="10248" width="8.33203125" customWidth="1"/>
    <col min="10249" max="10249" width="7.33203125" customWidth="1"/>
    <col min="10250" max="10250" width="9.77734375" customWidth="1"/>
    <col min="10251" max="10252" width="9.88671875" bestFit="1" customWidth="1"/>
    <col min="10253" max="10253" width="7.88671875" customWidth="1"/>
    <col min="10254" max="10254" width="8.109375" customWidth="1"/>
    <col min="10497" max="10498" width="7.33203125" customWidth="1"/>
    <col min="10499" max="10499" width="7.77734375" customWidth="1"/>
    <col min="10500" max="10500" width="9.33203125" customWidth="1"/>
    <col min="10501" max="10501" width="11.5546875" bestFit="1" customWidth="1"/>
    <col min="10502" max="10502" width="7.77734375" customWidth="1"/>
    <col min="10503" max="10503" width="8" customWidth="1"/>
    <col min="10504" max="10504" width="8.33203125" customWidth="1"/>
    <col min="10505" max="10505" width="7.33203125" customWidth="1"/>
    <col min="10506" max="10506" width="9.77734375" customWidth="1"/>
    <col min="10507" max="10508" width="9.88671875" bestFit="1" customWidth="1"/>
    <col min="10509" max="10509" width="7.88671875" customWidth="1"/>
    <col min="10510" max="10510" width="8.109375" customWidth="1"/>
    <col min="10753" max="10754" width="7.33203125" customWidth="1"/>
    <col min="10755" max="10755" width="7.77734375" customWidth="1"/>
    <col min="10756" max="10756" width="9.33203125" customWidth="1"/>
    <col min="10757" max="10757" width="11.5546875" bestFit="1" customWidth="1"/>
    <col min="10758" max="10758" width="7.77734375" customWidth="1"/>
    <col min="10759" max="10759" width="8" customWidth="1"/>
    <col min="10760" max="10760" width="8.33203125" customWidth="1"/>
    <col min="10761" max="10761" width="7.33203125" customWidth="1"/>
    <col min="10762" max="10762" width="9.77734375" customWidth="1"/>
    <col min="10763" max="10764" width="9.88671875" bestFit="1" customWidth="1"/>
    <col min="10765" max="10765" width="7.88671875" customWidth="1"/>
    <col min="10766" max="10766" width="8.109375" customWidth="1"/>
    <col min="11009" max="11010" width="7.33203125" customWidth="1"/>
    <col min="11011" max="11011" width="7.77734375" customWidth="1"/>
    <col min="11012" max="11012" width="9.33203125" customWidth="1"/>
    <col min="11013" max="11013" width="11.5546875" bestFit="1" customWidth="1"/>
    <col min="11014" max="11014" width="7.77734375" customWidth="1"/>
    <col min="11015" max="11015" width="8" customWidth="1"/>
    <col min="11016" max="11016" width="8.33203125" customWidth="1"/>
    <col min="11017" max="11017" width="7.33203125" customWidth="1"/>
    <col min="11018" max="11018" width="9.77734375" customWidth="1"/>
    <col min="11019" max="11020" width="9.88671875" bestFit="1" customWidth="1"/>
    <col min="11021" max="11021" width="7.88671875" customWidth="1"/>
    <col min="11022" max="11022" width="8.109375" customWidth="1"/>
    <col min="11265" max="11266" width="7.33203125" customWidth="1"/>
    <col min="11267" max="11267" width="7.77734375" customWidth="1"/>
    <col min="11268" max="11268" width="9.33203125" customWidth="1"/>
    <col min="11269" max="11269" width="11.5546875" bestFit="1" customWidth="1"/>
    <col min="11270" max="11270" width="7.77734375" customWidth="1"/>
    <col min="11271" max="11271" width="8" customWidth="1"/>
    <col min="11272" max="11272" width="8.33203125" customWidth="1"/>
    <col min="11273" max="11273" width="7.33203125" customWidth="1"/>
    <col min="11274" max="11274" width="9.77734375" customWidth="1"/>
    <col min="11275" max="11276" width="9.88671875" bestFit="1" customWidth="1"/>
    <col min="11277" max="11277" width="7.88671875" customWidth="1"/>
    <col min="11278" max="11278" width="8.109375" customWidth="1"/>
    <col min="11521" max="11522" width="7.33203125" customWidth="1"/>
    <col min="11523" max="11523" width="7.77734375" customWidth="1"/>
    <col min="11524" max="11524" width="9.33203125" customWidth="1"/>
    <col min="11525" max="11525" width="11.5546875" bestFit="1" customWidth="1"/>
    <col min="11526" max="11526" width="7.77734375" customWidth="1"/>
    <col min="11527" max="11527" width="8" customWidth="1"/>
    <col min="11528" max="11528" width="8.33203125" customWidth="1"/>
    <col min="11529" max="11529" width="7.33203125" customWidth="1"/>
    <col min="11530" max="11530" width="9.77734375" customWidth="1"/>
    <col min="11531" max="11532" width="9.88671875" bestFit="1" customWidth="1"/>
    <col min="11533" max="11533" width="7.88671875" customWidth="1"/>
    <col min="11534" max="11534" width="8.109375" customWidth="1"/>
    <col min="11777" max="11778" width="7.33203125" customWidth="1"/>
    <col min="11779" max="11779" width="7.77734375" customWidth="1"/>
    <col min="11780" max="11780" width="9.33203125" customWidth="1"/>
    <col min="11781" max="11781" width="11.5546875" bestFit="1" customWidth="1"/>
    <col min="11782" max="11782" width="7.77734375" customWidth="1"/>
    <col min="11783" max="11783" width="8" customWidth="1"/>
    <col min="11784" max="11784" width="8.33203125" customWidth="1"/>
    <col min="11785" max="11785" width="7.33203125" customWidth="1"/>
    <col min="11786" max="11786" width="9.77734375" customWidth="1"/>
    <col min="11787" max="11788" width="9.88671875" bestFit="1" customWidth="1"/>
    <col min="11789" max="11789" width="7.88671875" customWidth="1"/>
    <col min="11790" max="11790" width="8.109375" customWidth="1"/>
    <col min="12033" max="12034" width="7.33203125" customWidth="1"/>
    <col min="12035" max="12035" width="7.77734375" customWidth="1"/>
    <col min="12036" max="12036" width="9.33203125" customWidth="1"/>
    <col min="12037" max="12037" width="11.5546875" bestFit="1" customWidth="1"/>
    <col min="12038" max="12038" width="7.77734375" customWidth="1"/>
    <col min="12039" max="12039" width="8" customWidth="1"/>
    <col min="12040" max="12040" width="8.33203125" customWidth="1"/>
    <col min="12041" max="12041" width="7.33203125" customWidth="1"/>
    <col min="12042" max="12042" width="9.77734375" customWidth="1"/>
    <col min="12043" max="12044" width="9.88671875" bestFit="1" customWidth="1"/>
    <col min="12045" max="12045" width="7.88671875" customWidth="1"/>
    <col min="12046" max="12046" width="8.109375" customWidth="1"/>
    <col min="12289" max="12290" width="7.33203125" customWidth="1"/>
    <col min="12291" max="12291" width="7.77734375" customWidth="1"/>
    <col min="12292" max="12292" width="9.33203125" customWidth="1"/>
    <col min="12293" max="12293" width="11.5546875" bestFit="1" customWidth="1"/>
    <col min="12294" max="12294" width="7.77734375" customWidth="1"/>
    <col min="12295" max="12295" width="8" customWidth="1"/>
    <col min="12296" max="12296" width="8.33203125" customWidth="1"/>
    <col min="12297" max="12297" width="7.33203125" customWidth="1"/>
    <col min="12298" max="12298" width="9.77734375" customWidth="1"/>
    <col min="12299" max="12300" width="9.88671875" bestFit="1" customWidth="1"/>
    <col min="12301" max="12301" width="7.88671875" customWidth="1"/>
    <col min="12302" max="12302" width="8.109375" customWidth="1"/>
    <col min="12545" max="12546" width="7.33203125" customWidth="1"/>
    <col min="12547" max="12547" width="7.77734375" customWidth="1"/>
    <col min="12548" max="12548" width="9.33203125" customWidth="1"/>
    <col min="12549" max="12549" width="11.5546875" bestFit="1" customWidth="1"/>
    <col min="12550" max="12550" width="7.77734375" customWidth="1"/>
    <col min="12551" max="12551" width="8" customWidth="1"/>
    <col min="12552" max="12552" width="8.33203125" customWidth="1"/>
    <col min="12553" max="12553" width="7.33203125" customWidth="1"/>
    <col min="12554" max="12554" width="9.77734375" customWidth="1"/>
    <col min="12555" max="12556" width="9.88671875" bestFit="1" customWidth="1"/>
    <col min="12557" max="12557" width="7.88671875" customWidth="1"/>
    <col min="12558" max="12558" width="8.109375" customWidth="1"/>
    <col min="12801" max="12802" width="7.33203125" customWidth="1"/>
    <col min="12803" max="12803" width="7.77734375" customWidth="1"/>
    <col min="12804" max="12804" width="9.33203125" customWidth="1"/>
    <col min="12805" max="12805" width="11.5546875" bestFit="1" customWidth="1"/>
    <col min="12806" max="12806" width="7.77734375" customWidth="1"/>
    <col min="12807" max="12807" width="8" customWidth="1"/>
    <col min="12808" max="12808" width="8.33203125" customWidth="1"/>
    <col min="12809" max="12809" width="7.33203125" customWidth="1"/>
    <col min="12810" max="12810" width="9.77734375" customWidth="1"/>
    <col min="12811" max="12812" width="9.88671875" bestFit="1" customWidth="1"/>
    <col min="12813" max="12813" width="7.88671875" customWidth="1"/>
    <col min="12814" max="12814" width="8.109375" customWidth="1"/>
    <col min="13057" max="13058" width="7.33203125" customWidth="1"/>
    <col min="13059" max="13059" width="7.77734375" customWidth="1"/>
    <col min="13060" max="13060" width="9.33203125" customWidth="1"/>
    <col min="13061" max="13061" width="11.5546875" bestFit="1" customWidth="1"/>
    <col min="13062" max="13062" width="7.77734375" customWidth="1"/>
    <col min="13063" max="13063" width="8" customWidth="1"/>
    <col min="13064" max="13064" width="8.33203125" customWidth="1"/>
    <col min="13065" max="13065" width="7.33203125" customWidth="1"/>
    <col min="13066" max="13066" width="9.77734375" customWidth="1"/>
    <col min="13067" max="13068" width="9.88671875" bestFit="1" customWidth="1"/>
    <col min="13069" max="13069" width="7.88671875" customWidth="1"/>
    <col min="13070" max="13070" width="8.109375" customWidth="1"/>
    <col min="13313" max="13314" width="7.33203125" customWidth="1"/>
    <col min="13315" max="13315" width="7.77734375" customWidth="1"/>
    <col min="13316" max="13316" width="9.33203125" customWidth="1"/>
    <col min="13317" max="13317" width="11.5546875" bestFit="1" customWidth="1"/>
    <col min="13318" max="13318" width="7.77734375" customWidth="1"/>
    <col min="13319" max="13319" width="8" customWidth="1"/>
    <col min="13320" max="13320" width="8.33203125" customWidth="1"/>
    <col min="13321" max="13321" width="7.33203125" customWidth="1"/>
    <col min="13322" max="13322" width="9.77734375" customWidth="1"/>
    <col min="13323" max="13324" width="9.88671875" bestFit="1" customWidth="1"/>
    <col min="13325" max="13325" width="7.88671875" customWidth="1"/>
    <col min="13326" max="13326" width="8.109375" customWidth="1"/>
    <col min="13569" max="13570" width="7.33203125" customWidth="1"/>
    <col min="13571" max="13571" width="7.77734375" customWidth="1"/>
    <col min="13572" max="13572" width="9.33203125" customWidth="1"/>
    <col min="13573" max="13573" width="11.5546875" bestFit="1" customWidth="1"/>
    <col min="13574" max="13574" width="7.77734375" customWidth="1"/>
    <col min="13575" max="13575" width="8" customWidth="1"/>
    <col min="13576" max="13576" width="8.33203125" customWidth="1"/>
    <col min="13577" max="13577" width="7.33203125" customWidth="1"/>
    <col min="13578" max="13578" width="9.77734375" customWidth="1"/>
    <col min="13579" max="13580" width="9.88671875" bestFit="1" customWidth="1"/>
    <col min="13581" max="13581" width="7.88671875" customWidth="1"/>
    <col min="13582" max="13582" width="8.109375" customWidth="1"/>
    <col min="13825" max="13826" width="7.33203125" customWidth="1"/>
    <col min="13827" max="13827" width="7.77734375" customWidth="1"/>
    <col min="13828" max="13828" width="9.33203125" customWidth="1"/>
    <col min="13829" max="13829" width="11.5546875" bestFit="1" customWidth="1"/>
    <col min="13830" max="13830" width="7.77734375" customWidth="1"/>
    <col min="13831" max="13831" width="8" customWidth="1"/>
    <col min="13832" max="13832" width="8.33203125" customWidth="1"/>
    <col min="13833" max="13833" width="7.33203125" customWidth="1"/>
    <col min="13834" max="13834" width="9.77734375" customWidth="1"/>
    <col min="13835" max="13836" width="9.88671875" bestFit="1" customWidth="1"/>
    <col min="13837" max="13837" width="7.88671875" customWidth="1"/>
    <col min="13838" max="13838" width="8.109375" customWidth="1"/>
    <col min="14081" max="14082" width="7.33203125" customWidth="1"/>
    <col min="14083" max="14083" width="7.77734375" customWidth="1"/>
    <col min="14084" max="14084" width="9.33203125" customWidth="1"/>
    <col min="14085" max="14085" width="11.5546875" bestFit="1" customWidth="1"/>
    <col min="14086" max="14086" width="7.77734375" customWidth="1"/>
    <col min="14087" max="14087" width="8" customWidth="1"/>
    <col min="14088" max="14088" width="8.33203125" customWidth="1"/>
    <col min="14089" max="14089" width="7.33203125" customWidth="1"/>
    <col min="14090" max="14090" width="9.77734375" customWidth="1"/>
    <col min="14091" max="14092" width="9.88671875" bestFit="1" customWidth="1"/>
    <col min="14093" max="14093" width="7.88671875" customWidth="1"/>
    <col min="14094" max="14094" width="8.109375" customWidth="1"/>
    <col min="14337" max="14338" width="7.33203125" customWidth="1"/>
    <col min="14339" max="14339" width="7.77734375" customWidth="1"/>
    <col min="14340" max="14340" width="9.33203125" customWidth="1"/>
    <col min="14341" max="14341" width="11.5546875" bestFit="1" customWidth="1"/>
    <col min="14342" max="14342" width="7.77734375" customWidth="1"/>
    <col min="14343" max="14343" width="8" customWidth="1"/>
    <col min="14344" max="14344" width="8.33203125" customWidth="1"/>
    <col min="14345" max="14345" width="7.33203125" customWidth="1"/>
    <col min="14346" max="14346" width="9.77734375" customWidth="1"/>
    <col min="14347" max="14348" width="9.88671875" bestFit="1" customWidth="1"/>
    <col min="14349" max="14349" width="7.88671875" customWidth="1"/>
    <col min="14350" max="14350" width="8.109375" customWidth="1"/>
    <col min="14593" max="14594" width="7.33203125" customWidth="1"/>
    <col min="14595" max="14595" width="7.77734375" customWidth="1"/>
    <col min="14596" max="14596" width="9.33203125" customWidth="1"/>
    <col min="14597" max="14597" width="11.5546875" bestFit="1" customWidth="1"/>
    <col min="14598" max="14598" width="7.77734375" customWidth="1"/>
    <col min="14599" max="14599" width="8" customWidth="1"/>
    <col min="14600" max="14600" width="8.33203125" customWidth="1"/>
    <col min="14601" max="14601" width="7.33203125" customWidth="1"/>
    <col min="14602" max="14602" width="9.77734375" customWidth="1"/>
    <col min="14603" max="14604" width="9.88671875" bestFit="1" customWidth="1"/>
    <col min="14605" max="14605" width="7.88671875" customWidth="1"/>
    <col min="14606" max="14606" width="8.109375" customWidth="1"/>
    <col min="14849" max="14850" width="7.33203125" customWidth="1"/>
    <col min="14851" max="14851" width="7.77734375" customWidth="1"/>
    <col min="14852" max="14852" width="9.33203125" customWidth="1"/>
    <col min="14853" max="14853" width="11.5546875" bestFit="1" customWidth="1"/>
    <col min="14854" max="14854" width="7.77734375" customWidth="1"/>
    <col min="14855" max="14855" width="8" customWidth="1"/>
    <col min="14856" max="14856" width="8.33203125" customWidth="1"/>
    <col min="14857" max="14857" width="7.33203125" customWidth="1"/>
    <col min="14858" max="14858" width="9.77734375" customWidth="1"/>
    <col min="14859" max="14860" width="9.88671875" bestFit="1" customWidth="1"/>
    <col min="14861" max="14861" width="7.88671875" customWidth="1"/>
    <col min="14862" max="14862" width="8.109375" customWidth="1"/>
    <col min="15105" max="15106" width="7.33203125" customWidth="1"/>
    <col min="15107" max="15107" width="7.77734375" customWidth="1"/>
    <col min="15108" max="15108" width="9.33203125" customWidth="1"/>
    <col min="15109" max="15109" width="11.5546875" bestFit="1" customWidth="1"/>
    <col min="15110" max="15110" width="7.77734375" customWidth="1"/>
    <col min="15111" max="15111" width="8" customWidth="1"/>
    <col min="15112" max="15112" width="8.33203125" customWidth="1"/>
    <col min="15113" max="15113" width="7.33203125" customWidth="1"/>
    <col min="15114" max="15114" width="9.77734375" customWidth="1"/>
    <col min="15115" max="15116" width="9.88671875" bestFit="1" customWidth="1"/>
    <col min="15117" max="15117" width="7.88671875" customWidth="1"/>
    <col min="15118" max="15118" width="8.109375" customWidth="1"/>
    <col min="15361" max="15362" width="7.33203125" customWidth="1"/>
    <col min="15363" max="15363" width="7.77734375" customWidth="1"/>
    <col min="15364" max="15364" width="9.33203125" customWidth="1"/>
    <col min="15365" max="15365" width="11.5546875" bestFit="1" customWidth="1"/>
    <col min="15366" max="15366" width="7.77734375" customWidth="1"/>
    <col min="15367" max="15367" width="8" customWidth="1"/>
    <col min="15368" max="15368" width="8.33203125" customWidth="1"/>
    <col min="15369" max="15369" width="7.33203125" customWidth="1"/>
    <col min="15370" max="15370" width="9.77734375" customWidth="1"/>
    <col min="15371" max="15372" width="9.88671875" bestFit="1" customWidth="1"/>
    <col min="15373" max="15373" width="7.88671875" customWidth="1"/>
    <col min="15374" max="15374" width="8.109375" customWidth="1"/>
    <col min="15617" max="15618" width="7.33203125" customWidth="1"/>
    <col min="15619" max="15619" width="7.77734375" customWidth="1"/>
    <col min="15620" max="15620" width="9.33203125" customWidth="1"/>
    <col min="15621" max="15621" width="11.5546875" bestFit="1" customWidth="1"/>
    <col min="15622" max="15622" width="7.77734375" customWidth="1"/>
    <col min="15623" max="15623" width="8" customWidth="1"/>
    <col min="15624" max="15624" width="8.33203125" customWidth="1"/>
    <col min="15625" max="15625" width="7.33203125" customWidth="1"/>
    <col min="15626" max="15626" width="9.77734375" customWidth="1"/>
    <col min="15627" max="15628" width="9.88671875" bestFit="1" customWidth="1"/>
    <col min="15629" max="15629" width="7.88671875" customWidth="1"/>
    <col min="15630" max="15630" width="8.109375" customWidth="1"/>
    <col min="15873" max="15874" width="7.33203125" customWidth="1"/>
    <col min="15875" max="15875" width="7.77734375" customWidth="1"/>
    <col min="15876" max="15876" width="9.33203125" customWidth="1"/>
    <col min="15877" max="15877" width="11.5546875" bestFit="1" customWidth="1"/>
    <col min="15878" max="15878" width="7.77734375" customWidth="1"/>
    <col min="15879" max="15879" width="8" customWidth="1"/>
    <col min="15880" max="15880" width="8.33203125" customWidth="1"/>
    <col min="15881" max="15881" width="7.33203125" customWidth="1"/>
    <col min="15882" max="15882" width="9.77734375" customWidth="1"/>
    <col min="15883" max="15884" width="9.88671875" bestFit="1" customWidth="1"/>
    <col min="15885" max="15885" width="7.88671875" customWidth="1"/>
    <col min="15886" max="15886" width="8.109375" customWidth="1"/>
    <col min="16129" max="16130" width="7.33203125" customWidth="1"/>
    <col min="16131" max="16131" width="7.77734375" customWidth="1"/>
    <col min="16132" max="16132" width="9.33203125" customWidth="1"/>
    <col min="16133" max="16133" width="11.5546875" bestFit="1" customWidth="1"/>
    <col min="16134" max="16134" width="7.77734375" customWidth="1"/>
    <col min="16135" max="16135" width="8" customWidth="1"/>
    <col min="16136" max="16136" width="8.33203125" customWidth="1"/>
    <col min="16137" max="16137" width="7.33203125" customWidth="1"/>
    <col min="16138" max="16138" width="9.77734375" customWidth="1"/>
    <col min="16139" max="16140" width="9.88671875" bestFit="1" customWidth="1"/>
    <col min="16141" max="16141" width="7.88671875" customWidth="1"/>
    <col min="16142" max="16142" width="8.109375" customWidth="1"/>
  </cols>
  <sheetData>
    <row r="1" spans="1:14" s="478" customFormat="1" ht="30" customHeight="1" x14ac:dyDescent="0.15">
      <c r="A1" s="529" t="s">
        <v>1212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</row>
    <row r="2" spans="1:14" s="478" customFormat="1" ht="15" customHeight="1" x14ac:dyDescent="0.15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</row>
    <row r="3" spans="1:14" s="478" customFormat="1" ht="15" customHeight="1" x14ac:dyDescent="0.15">
      <c r="A3" s="480" t="s">
        <v>1158</v>
      </c>
      <c r="C3" s="481"/>
      <c r="D3" s="482"/>
      <c r="E3" s="482"/>
      <c r="F3" s="482"/>
      <c r="G3" s="482"/>
      <c r="M3" s="483"/>
      <c r="N3" s="483" t="s">
        <v>2</v>
      </c>
    </row>
    <row r="4" spans="1:14" s="478" customFormat="1" ht="24.95" customHeight="1" x14ac:dyDescent="0.15">
      <c r="A4" s="530" t="s">
        <v>1159</v>
      </c>
      <c r="B4" s="531"/>
      <c r="C4" s="531"/>
      <c r="D4" s="531"/>
      <c r="E4" s="531"/>
      <c r="F4" s="531"/>
      <c r="G4" s="531"/>
      <c r="H4" s="532" t="s">
        <v>1160</v>
      </c>
      <c r="I4" s="531"/>
      <c r="J4" s="531"/>
      <c r="K4" s="531"/>
      <c r="L4" s="531"/>
      <c r="M4" s="531"/>
      <c r="N4" s="533"/>
    </row>
    <row r="5" spans="1:14" s="478" customFormat="1" ht="15" customHeight="1" x14ac:dyDescent="0.15">
      <c r="A5" s="534" t="s">
        <v>3</v>
      </c>
      <c r="B5" s="534" t="s">
        <v>4</v>
      </c>
      <c r="C5" s="534" t="s">
        <v>5</v>
      </c>
      <c r="D5" s="536" t="s">
        <v>1214</v>
      </c>
      <c r="E5" s="536" t="s">
        <v>1213</v>
      </c>
      <c r="F5" s="530" t="s">
        <v>1161</v>
      </c>
      <c r="G5" s="531"/>
      <c r="H5" s="537" t="s">
        <v>3</v>
      </c>
      <c r="I5" s="534" t="s">
        <v>4</v>
      </c>
      <c r="J5" s="534" t="s">
        <v>5</v>
      </c>
      <c r="K5" s="536" t="s">
        <v>1214</v>
      </c>
      <c r="L5" s="536" t="s">
        <v>1213</v>
      </c>
      <c r="M5" s="530" t="s">
        <v>1161</v>
      </c>
      <c r="N5" s="533"/>
    </row>
    <row r="6" spans="1:14" s="478" customFormat="1" ht="15" customHeight="1" x14ac:dyDescent="0.15">
      <c r="A6" s="535"/>
      <c r="B6" s="535"/>
      <c r="C6" s="535"/>
      <c r="D6" s="535"/>
      <c r="E6" s="535"/>
      <c r="F6" s="484" t="s">
        <v>11</v>
      </c>
      <c r="G6" s="484" t="s">
        <v>12</v>
      </c>
      <c r="H6" s="538"/>
      <c r="I6" s="535"/>
      <c r="J6" s="535"/>
      <c r="K6" s="535"/>
      <c r="L6" s="535"/>
      <c r="M6" s="484" t="s">
        <v>11</v>
      </c>
      <c r="N6" s="485" t="s">
        <v>12</v>
      </c>
    </row>
    <row r="7" spans="1:14" s="478" customFormat="1" ht="12.95" customHeight="1" x14ac:dyDescent="0.15">
      <c r="A7" s="539" t="s">
        <v>13</v>
      </c>
      <c r="B7" s="539"/>
      <c r="C7" s="541" t="s">
        <v>1</v>
      </c>
      <c r="D7" s="543">
        <f>D9+D17+D19+D21+D23+D25</f>
        <v>7477575</v>
      </c>
      <c r="E7" s="543">
        <f>E9+E17+E19+E21+E23+E25</f>
        <v>6484219</v>
      </c>
      <c r="F7" s="546">
        <f>E7-D7</f>
        <v>-993356</v>
      </c>
      <c r="G7" s="554">
        <f>F7/D7*100 %</f>
        <v>-0.13284467223665428</v>
      </c>
      <c r="H7" s="556" t="s">
        <v>13</v>
      </c>
      <c r="I7" s="539"/>
      <c r="J7" s="541" t="s">
        <v>1</v>
      </c>
      <c r="K7" s="543">
        <f>K9+K54+K62+K95+K97</f>
        <v>7477575</v>
      </c>
      <c r="L7" s="543">
        <f>L9+L54+L62+L95+L97</f>
        <v>6484219</v>
      </c>
      <c r="M7" s="546">
        <f>L7-K7</f>
        <v>-993356</v>
      </c>
      <c r="N7" s="548">
        <f>M7/K7*100 %</f>
        <v>-0.13284467223665428</v>
      </c>
    </row>
    <row r="8" spans="1:14" s="478" customFormat="1" ht="12.95" customHeight="1" x14ac:dyDescent="0.15">
      <c r="A8" s="540"/>
      <c r="B8" s="540"/>
      <c r="C8" s="542"/>
      <c r="D8" s="544"/>
      <c r="E8" s="544"/>
      <c r="F8" s="547"/>
      <c r="G8" s="555"/>
      <c r="H8" s="557"/>
      <c r="I8" s="540"/>
      <c r="J8" s="542"/>
      <c r="K8" s="545"/>
      <c r="L8" s="545"/>
      <c r="M8" s="547"/>
      <c r="N8" s="549"/>
    </row>
    <row r="9" spans="1:14" s="478" customFormat="1" ht="12.95" customHeight="1" x14ac:dyDescent="0.15">
      <c r="A9" s="550" t="s">
        <v>15</v>
      </c>
      <c r="B9" s="550" t="s">
        <v>15</v>
      </c>
      <c r="C9" s="539"/>
      <c r="D9" s="552">
        <f>D11+D13+D15</f>
        <v>2176003</v>
      </c>
      <c r="E9" s="552">
        <f>E11+E13+E15</f>
        <v>2086846</v>
      </c>
      <c r="F9" s="546">
        <f>E9-D9</f>
        <v>-89157</v>
      </c>
      <c r="G9" s="554">
        <f>F9/D9*100 %</f>
        <v>-4.0972829541135743E-2</v>
      </c>
      <c r="H9" s="564" t="s">
        <v>59</v>
      </c>
      <c r="I9" s="550"/>
      <c r="J9" s="565"/>
      <c r="K9" s="567">
        <f>K11+K25+K31</f>
        <v>1909537</v>
      </c>
      <c r="L9" s="567">
        <f>L11+L25+L31</f>
        <v>1995029</v>
      </c>
      <c r="M9" s="568">
        <f>L9-K9</f>
        <v>85492</v>
      </c>
      <c r="N9" s="548">
        <f>M9/K9*100 %</f>
        <v>4.4771062304631959E-2</v>
      </c>
    </row>
    <row r="10" spans="1:14" s="478" customFormat="1" ht="12.95" customHeight="1" x14ac:dyDescent="0.15">
      <c r="A10" s="540"/>
      <c r="B10" s="551"/>
      <c r="C10" s="540"/>
      <c r="D10" s="553"/>
      <c r="E10" s="553"/>
      <c r="F10" s="547"/>
      <c r="G10" s="555"/>
      <c r="H10" s="557"/>
      <c r="I10" s="551"/>
      <c r="J10" s="566"/>
      <c r="K10" s="544"/>
      <c r="L10" s="544"/>
      <c r="M10" s="569"/>
      <c r="N10" s="549"/>
    </row>
    <row r="11" spans="1:14" s="478" customFormat="1" ht="12.95" customHeight="1" x14ac:dyDescent="0.15">
      <c r="A11" s="486"/>
      <c r="B11" s="486"/>
      <c r="C11" s="550" t="s">
        <v>1215</v>
      </c>
      <c r="D11" s="558">
        <v>1639026</v>
      </c>
      <c r="E11" s="558">
        <v>1710162</v>
      </c>
      <c r="F11" s="546">
        <f>E11-D11</f>
        <v>71136</v>
      </c>
      <c r="G11" s="554">
        <f>F11/D11*100 %</f>
        <v>4.3401385945067372E-2</v>
      </c>
      <c r="H11" s="487"/>
      <c r="I11" s="539" t="s">
        <v>1162</v>
      </c>
      <c r="J11" s="539"/>
      <c r="K11" s="561">
        <f>SUM(K13:K24)</f>
        <v>1683201</v>
      </c>
      <c r="L11" s="561">
        <f>SUM(L13:L24)</f>
        <v>1774990</v>
      </c>
      <c r="M11" s="570">
        <f>L11-K11</f>
        <v>91789</v>
      </c>
      <c r="N11" s="573">
        <f>M11/K11*100 %</f>
        <v>5.4532405814872974E-2</v>
      </c>
    </row>
    <row r="12" spans="1:14" s="478" customFormat="1" ht="12.95" customHeight="1" x14ac:dyDescent="0.15">
      <c r="A12" s="488"/>
      <c r="B12" s="488"/>
      <c r="C12" s="551"/>
      <c r="D12" s="559"/>
      <c r="E12" s="559">
        <v>1514960000</v>
      </c>
      <c r="F12" s="547"/>
      <c r="G12" s="555"/>
      <c r="H12" s="489"/>
      <c r="I12" s="560"/>
      <c r="J12" s="560"/>
      <c r="K12" s="562"/>
      <c r="L12" s="562"/>
      <c r="M12" s="571"/>
      <c r="N12" s="574"/>
    </row>
    <row r="13" spans="1:14" s="478" customFormat="1" ht="12.95" customHeight="1" x14ac:dyDescent="0.15">
      <c r="A13" s="550"/>
      <c r="B13" s="550"/>
      <c r="C13" s="550" t="s">
        <v>1216</v>
      </c>
      <c r="D13" s="552">
        <v>243292</v>
      </c>
      <c r="E13" s="552">
        <v>158278</v>
      </c>
      <c r="F13" s="546">
        <f>E13-D13</f>
        <v>-85014</v>
      </c>
      <c r="G13" s="554">
        <f>F13/D13*100 %</f>
        <v>-0.34943195830524637</v>
      </c>
      <c r="H13" s="489"/>
      <c r="I13" s="540"/>
      <c r="J13" s="540"/>
      <c r="K13" s="563"/>
      <c r="L13" s="563"/>
      <c r="M13" s="572"/>
      <c r="N13" s="575"/>
    </row>
    <row r="14" spans="1:14" s="478" customFormat="1" ht="12.95" customHeight="1" x14ac:dyDescent="0.15">
      <c r="A14" s="540"/>
      <c r="B14" s="540"/>
      <c r="C14" s="551"/>
      <c r="D14" s="544"/>
      <c r="E14" s="544"/>
      <c r="F14" s="547"/>
      <c r="G14" s="555"/>
      <c r="H14" s="489"/>
      <c r="I14" s="490"/>
      <c r="J14" s="539" t="s">
        <v>1163</v>
      </c>
      <c r="K14" s="576">
        <v>1077588</v>
      </c>
      <c r="L14" s="576">
        <v>1172236</v>
      </c>
      <c r="M14" s="579">
        <f>L14-K14</f>
        <v>94648</v>
      </c>
      <c r="N14" s="573">
        <f>M14/K14*100 %</f>
        <v>8.7833197845558791E-2</v>
      </c>
    </row>
    <row r="15" spans="1:14" s="478" customFormat="1" ht="15" customHeight="1" x14ac:dyDescent="0.15">
      <c r="A15" s="539"/>
      <c r="B15" s="539"/>
      <c r="C15" s="550" t="s">
        <v>1217</v>
      </c>
      <c r="D15" s="582">
        <v>293685</v>
      </c>
      <c r="E15" s="582">
        <v>218406</v>
      </c>
      <c r="F15" s="568">
        <f>E15-D15</f>
        <v>-75279</v>
      </c>
      <c r="G15" s="585">
        <f>F15/D15*100 %</f>
        <v>-0.25632565503856175</v>
      </c>
      <c r="H15" s="489"/>
      <c r="I15" s="490"/>
      <c r="J15" s="560"/>
      <c r="K15" s="577"/>
      <c r="L15" s="577"/>
      <c r="M15" s="580"/>
      <c r="N15" s="574"/>
    </row>
    <row r="16" spans="1:14" s="478" customFormat="1" ht="15" customHeight="1" x14ac:dyDescent="0.15">
      <c r="A16" s="540"/>
      <c r="B16" s="540"/>
      <c r="C16" s="540"/>
      <c r="D16" s="583"/>
      <c r="E16" s="583"/>
      <c r="F16" s="584"/>
      <c r="G16" s="586"/>
      <c r="H16" s="489"/>
      <c r="I16" s="490"/>
      <c r="J16" s="540"/>
      <c r="K16" s="578"/>
      <c r="L16" s="578"/>
      <c r="M16" s="581"/>
      <c r="N16" s="575"/>
    </row>
    <row r="17" spans="1:14" s="478" customFormat="1" ht="15" customHeight="1" x14ac:dyDescent="0.15">
      <c r="A17" s="550" t="s">
        <v>24</v>
      </c>
      <c r="B17" s="550" t="s">
        <v>24</v>
      </c>
      <c r="C17" s="550" t="s">
        <v>24</v>
      </c>
      <c r="D17" s="582">
        <v>29975</v>
      </c>
      <c r="E17" s="582">
        <v>23700</v>
      </c>
      <c r="F17" s="546">
        <f>E17-D17</f>
        <v>-6275</v>
      </c>
      <c r="G17" s="585">
        <f>F17/D17*100 %</f>
        <v>-0.20934111759799834</v>
      </c>
      <c r="H17" s="489"/>
      <c r="I17" s="490"/>
      <c r="J17" s="539" t="s">
        <v>1165</v>
      </c>
      <c r="K17" s="587">
        <v>314523</v>
      </c>
      <c r="L17" s="587">
        <v>299048</v>
      </c>
      <c r="M17" s="546">
        <f>L17-K17</f>
        <v>-15475</v>
      </c>
      <c r="N17" s="548">
        <f>M17/K17*100 %</f>
        <v>-4.9201489239260723E-2</v>
      </c>
    </row>
    <row r="18" spans="1:14" s="478" customFormat="1" ht="15" customHeight="1" x14ac:dyDescent="0.15">
      <c r="A18" s="551"/>
      <c r="B18" s="551"/>
      <c r="C18" s="551"/>
      <c r="D18" s="583"/>
      <c r="E18" s="583"/>
      <c r="F18" s="589"/>
      <c r="G18" s="586"/>
      <c r="H18" s="489"/>
      <c r="I18" s="490"/>
      <c r="J18" s="540"/>
      <c r="K18" s="588"/>
      <c r="L18" s="588"/>
      <c r="M18" s="547"/>
      <c r="N18" s="549"/>
    </row>
    <row r="19" spans="1:14" s="478" customFormat="1" ht="15" customHeight="1" x14ac:dyDescent="0.15">
      <c r="A19" s="550" t="s">
        <v>1164</v>
      </c>
      <c r="B19" s="550" t="s">
        <v>1164</v>
      </c>
      <c r="C19" s="550" t="s">
        <v>1164</v>
      </c>
      <c r="D19" s="582">
        <v>1203777</v>
      </c>
      <c r="E19" s="582">
        <v>554850</v>
      </c>
      <c r="F19" s="546">
        <f>E19-D19</f>
        <v>-648927</v>
      </c>
      <c r="G19" s="585">
        <f>F19/D19*100 %</f>
        <v>-0.53907575904839522</v>
      </c>
      <c r="H19" s="590"/>
      <c r="I19" s="560"/>
      <c r="J19" s="550" t="s">
        <v>1166</v>
      </c>
      <c r="K19" s="587">
        <v>129585</v>
      </c>
      <c r="L19" s="587">
        <v>118376</v>
      </c>
      <c r="M19" s="546">
        <f>L19-K19</f>
        <v>-11209</v>
      </c>
      <c r="N19" s="548">
        <f>M19/K19*100 %</f>
        <v>-8.6499209013388895E-2</v>
      </c>
    </row>
    <row r="20" spans="1:14" s="478" customFormat="1" ht="15" customHeight="1" x14ac:dyDescent="0.15">
      <c r="A20" s="551"/>
      <c r="B20" s="551"/>
      <c r="C20" s="551"/>
      <c r="D20" s="583"/>
      <c r="E20" s="583"/>
      <c r="F20" s="589"/>
      <c r="G20" s="586"/>
      <c r="H20" s="590"/>
      <c r="I20" s="560"/>
      <c r="J20" s="551"/>
      <c r="K20" s="588"/>
      <c r="L20" s="588"/>
      <c r="M20" s="547"/>
      <c r="N20" s="549"/>
    </row>
    <row r="21" spans="1:14" s="478" customFormat="1" ht="15" customHeight="1" x14ac:dyDescent="0.15">
      <c r="A21" s="550" t="s">
        <v>1167</v>
      </c>
      <c r="B21" s="550" t="s">
        <v>1167</v>
      </c>
      <c r="C21" s="550" t="s">
        <v>1167</v>
      </c>
      <c r="D21" s="582">
        <v>3557154</v>
      </c>
      <c r="E21" s="582">
        <v>3341616</v>
      </c>
      <c r="F21" s="546">
        <f>E21-D21</f>
        <v>-215538</v>
      </c>
      <c r="G21" s="585">
        <f>F21/D21*100 %</f>
        <v>-6.0592822239352022E-2</v>
      </c>
      <c r="H21" s="491"/>
      <c r="I21" s="488"/>
      <c r="J21" s="550" t="s">
        <v>1168</v>
      </c>
      <c r="K21" s="587">
        <v>118537</v>
      </c>
      <c r="L21" s="587">
        <v>143850</v>
      </c>
      <c r="M21" s="546">
        <f>L21-K21</f>
        <v>25313</v>
      </c>
      <c r="N21" s="548">
        <f>M21/K21*100 %</f>
        <v>0.21354513780507353</v>
      </c>
    </row>
    <row r="22" spans="1:14" s="478" customFormat="1" ht="15" customHeight="1" x14ac:dyDescent="0.15">
      <c r="A22" s="551"/>
      <c r="B22" s="551"/>
      <c r="C22" s="551"/>
      <c r="D22" s="583"/>
      <c r="E22" s="583"/>
      <c r="F22" s="589"/>
      <c r="G22" s="586"/>
      <c r="H22" s="491"/>
      <c r="I22" s="488"/>
      <c r="J22" s="551"/>
      <c r="K22" s="588"/>
      <c r="L22" s="588"/>
      <c r="M22" s="547"/>
      <c r="N22" s="549"/>
    </row>
    <row r="23" spans="1:14" s="478" customFormat="1" ht="15" customHeight="1" x14ac:dyDescent="0.15">
      <c r="A23" s="550" t="s">
        <v>1169</v>
      </c>
      <c r="B23" s="550" t="s">
        <v>1169</v>
      </c>
      <c r="C23" s="550" t="s">
        <v>1169</v>
      </c>
      <c r="D23" s="582">
        <v>2778</v>
      </c>
      <c r="E23" s="582">
        <v>3000</v>
      </c>
      <c r="F23" s="546">
        <f>E23-D23</f>
        <v>222</v>
      </c>
      <c r="G23" s="585">
        <v>1</v>
      </c>
      <c r="H23" s="590"/>
      <c r="I23" s="560"/>
      <c r="J23" s="591" t="s">
        <v>1170</v>
      </c>
      <c r="K23" s="587">
        <v>42968</v>
      </c>
      <c r="L23" s="587">
        <v>41480</v>
      </c>
      <c r="M23" s="546">
        <f>L23-K23</f>
        <v>-1488</v>
      </c>
      <c r="N23" s="548">
        <f>M23/K23*100 %</f>
        <v>-3.4630422640104262E-2</v>
      </c>
    </row>
    <row r="24" spans="1:14" s="478" customFormat="1" ht="15" customHeight="1" x14ac:dyDescent="0.15">
      <c r="A24" s="551"/>
      <c r="B24" s="551"/>
      <c r="C24" s="551"/>
      <c r="D24" s="583"/>
      <c r="E24" s="583"/>
      <c r="F24" s="589"/>
      <c r="G24" s="586"/>
      <c r="H24" s="590"/>
      <c r="I24" s="560"/>
      <c r="J24" s="593"/>
      <c r="K24" s="588"/>
      <c r="L24" s="588"/>
      <c r="M24" s="547"/>
      <c r="N24" s="549"/>
    </row>
    <row r="25" spans="1:14" s="478" customFormat="1" ht="15" customHeight="1" x14ac:dyDescent="0.15">
      <c r="A25" s="488" t="s">
        <v>1171</v>
      </c>
      <c r="B25" s="488" t="s">
        <v>1171</v>
      </c>
      <c r="C25" s="488" t="s">
        <v>1171</v>
      </c>
      <c r="D25" s="582">
        <v>507888</v>
      </c>
      <c r="E25" s="582">
        <v>474207</v>
      </c>
      <c r="F25" s="546">
        <f>E25-D25</f>
        <v>-33681</v>
      </c>
      <c r="G25" s="585">
        <f>F25/D25*100 %</f>
        <v>-6.6315801909082317E-2</v>
      </c>
      <c r="H25" s="491"/>
      <c r="I25" s="550" t="s">
        <v>1172</v>
      </c>
      <c r="J25" s="591"/>
      <c r="K25" s="587">
        <f>K27+K29</f>
        <v>11180</v>
      </c>
      <c r="L25" s="587">
        <f>L27+L29</f>
        <v>11180</v>
      </c>
      <c r="M25" s="594">
        <f>L25-K25</f>
        <v>0</v>
      </c>
      <c r="N25" s="548">
        <f>M25/K25*100 %</f>
        <v>0</v>
      </c>
    </row>
    <row r="26" spans="1:14" s="478" customFormat="1" ht="15" customHeight="1" x14ac:dyDescent="0.15">
      <c r="A26" s="492" t="s">
        <v>1173</v>
      </c>
      <c r="B26" s="492" t="s">
        <v>1173</v>
      </c>
      <c r="C26" s="492" t="s">
        <v>1173</v>
      </c>
      <c r="D26" s="583"/>
      <c r="E26" s="583"/>
      <c r="F26" s="589"/>
      <c r="G26" s="586"/>
      <c r="H26" s="491"/>
      <c r="I26" s="540"/>
      <c r="J26" s="592"/>
      <c r="K26" s="588"/>
      <c r="L26" s="588"/>
      <c r="M26" s="595"/>
      <c r="N26" s="549"/>
    </row>
    <row r="27" spans="1:14" ht="13.5" customHeight="1" x14ac:dyDescent="0.15">
      <c r="A27" s="488"/>
      <c r="B27" s="488"/>
      <c r="C27" s="488"/>
      <c r="D27" s="493"/>
      <c r="E27" s="494"/>
      <c r="F27" s="495"/>
      <c r="G27" s="496"/>
      <c r="H27" s="497"/>
      <c r="I27" s="498"/>
      <c r="J27" s="591" t="s">
        <v>1172</v>
      </c>
      <c r="K27" s="587">
        <v>7000</v>
      </c>
      <c r="L27" s="587">
        <v>7000</v>
      </c>
      <c r="M27" s="596">
        <f>L27-K27</f>
        <v>0</v>
      </c>
      <c r="N27" s="548">
        <f>M27/K27*100 %</f>
        <v>0</v>
      </c>
    </row>
    <row r="28" spans="1:14" x14ac:dyDescent="0.15">
      <c r="A28" s="488"/>
      <c r="B28" s="488"/>
      <c r="C28" s="488"/>
      <c r="D28" s="499"/>
      <c r="E28" s="500"/>
      <c r="F28" s="501"/>
      <c r="G28" s="502"/>
      <c r="H28" s="497"/>
      <c r="I28" s="498"/>
      <c r="J28" s="593"/>
      <c r="K28" s="588"/>
      <c r="L28" s="588"/>
      <c r="M28" s="597"/>
      <c r="N28" s="549"/>
    </row>
    <row r="29" spans="1:14" ht="13.5" customHeight="1" x14ac:dyDescent="0.15">
      <c r="A29" s="488"/>
      <c r="B29" s="488"/>
      <c r="C29" s="488"/>
      <c r="D29" s="499"/>
      <c r="E29" s="500"/>
      <c r="F29" s="501"/>
      <c r="G29" s="502"/>
      <c r="H29" s="497"/>
      <c r="I29" s="498"/>
      <c r="J29" s="591" t="s">
        <v>1174</v>
      </c>
      <c r="K29" s="587">
        <v>4180</v>
      </c>
      <c r="L29" s="587">
        <v>4180</v>
      </c>
      <c r="M29" s="596">
        <f>L29-K29</f>
        <v>0</v>
      </c>
      <c r="N29" s="548">
        <f>M29/K29*100 %</f>
        <v>0</v>
      </c>
    </row>
    <row r="30" spans="1:14" x14ac:dyDescent="0.15">
      <c r="A30" s="488"/>
      <c r="B30" s="488"/>
      <c r="C30" s="488"/>
      <c r="D30" s="499"/>
      <c r="E30" s="500"/>
      <c r="F30" s="501"/>
      <c r="G30" s="502"/>
      <c r="H30" s="497"/>
      <c r="I30" s="498"/>
      <c r="J30" s="593"/>
      <c r="K30" s="588"/>
      <c r="L30" s="588"/>
      <c r="M30" s="597"/>
      <c r="N30" s="549"/>
    </row>
    <row r="31" spans="1:14" x14ac:dyDescent="0.15">
      <c r="A31" s="503"/>
      <c r="B31" s="504"/>
      <c r="C31" s="504"/>
      <c r="D31" s="504"/>
      <c r="E31" s="504"/>
      <c r="F31" s="504"/>
      <c r="G31" s="505"/>
      <c r="H31" s="497"/>
      <c r="I31" s="539" t="s">
        <v>1175</v>
      </c>
      <c r="J31" s="506"/>
      <c r="K31" s="598">
        <f>K40+K42+K44+K46+K48+K50+K52</f>
        <v>215156</v>
      </c>
      <c r="L31" s="598">
        <f>L40+L42+L44+L46+L48+L50+L52</f>
        <v>208859</v>
      </c>
      <c r="M31" s="546">
        <f>L31-K31</f>
        <v>-6297</v>
      </c>
      <c r="N31" s="548">
        <f>M31/K31*100 %</f>
        <v>-2.9267136403353846E-2</v>
      </c>
    </row>
    <row r="32" spans="1:14" x14ac:dyDescent="0.15">
      <c r="A32" s="507"/>
      <c r="B32" s="508"/>
      <c r="C32" s="508"/>
      <c r="D32" s="508"/>
      <c r="E32" s="508"/>
      <c r="F32" s="508"/>
      <c r="G32" s="509"/>
      <c r="H32" s="510"/>
      <c r="I32" s="540"/>
      <c r="J32" s="511"/>
      <c r="K32" s="599"/>
      <c r="L32" s="599"/>
      <c r="M32" s="547"/>
      <c r="N32" s="549"/>
    </row>
    <row r="33" spans="1:14" x14ac:dyDescent="0.15">
      <c r="A33" s="512"/>
      <c r="B33" s="512"/>
      <c r="C33" s="512"/>
      <c r="D33" s="512"/>
      <c r="E33" s="512"/>
      <c r="F33" s="512"/>
      <c r="G33" s="512"/>
      <c r="H33" s="513"/>
      <c r="I33" s="513"/>
      <c r="J33" s="514"/>
      <c r="K33" s="515"/>
      <c r="L33" s="515"/>
      <c r="M33" s="516"/>
      <c r="N33" s="516"/>
    </row>
    <row r="34" spans="1:14" x14ac:dyDescent="0.15">
      <c r="A34" s="512"/>
      <c r="B34" s="512"/>
      <c r="C34" s="512"/>
      <c r="D34" s="512"/>
      <c r="E34" s="512"/>
      <c r="F34" s="512"/>
      <c r="G34" s="512"/>
      <c r="H34" s="513"/>
      <c r="I34" s="513"/>
      <c r="J34" s="514"/>
      <c r="K34" s="515"/>
      <c r="L34" s="515"/>
      <c r="M34" s="516"/>
      <c r="N34" s="516"/>
    </row>
    <row r="35" spans="1:14" x14ac:dyDescent="0.15">
      <c r="A35" s="512"/>
      <c r="B35" s="512"/>
      <c r="C35" s="512"/>
      <c r="D35" s="512"/>
      <c r="E35" s="512"/>
      <c r="F35" s="512"/>
      <c r="G35" s="512"/>
      <c r="H35" s="513"/>
      <c r="I35" s="513"/>
      <c r="J35" s="514"/>
      <c r="K35" s="515"/>
      <c r="L35" s="515"/>
      <c r="M35" s="516"/>
      <c r="N35" s="516"/>
    </row>
    <row r="36" spans="1:14" s="478" customFormat="1" ht="15" customHeight="1" x14ac:dyDescent="0.15">
      <c r="A36" s="480" t="s">
        <v>1176</v>
      </c>
      <c r="C36" s="481"/>
      <c r="D36" s="482"/>
      <c r="E36" s="482"/>
      <c r="F36" s="482"/>
      <c r="G36" s="482"/>
      <c r="M36" s="483"/>
      <c r="N36" s="483" t="s">
        <v>1177</v>
      </c>
    </row>
    <row r="37" spans="1:14" s="478" customFormat="1" ht="24.95" customHeight="1" x14ac:dyDescent="0.15">
      <c r="A37" s="600" t="s">
        <v>1178</v>
      </c>
      <c r="B37" s="600"/>
      <c r="C37" s="600"/>
      <c r="D37" s="600"/>
      <c r="E37" s="600"/>
      <c r="F37" s="600"/>
      <c r="G37" s="601"/>
      <c r="H37" s="532" t="s">
        <v>1179</v>
      </c>
      <c r="I37" s="531"/>
      <c r="J37" s="531"/>
      <c r="K37" s="531"/>
      <c r="L37" s="531"/>
      <c r="M37" s="531"/>
      <c r="N37" s="533"/>
    </row>
    <row r="38" spans="1:14" s="478" customFormat="1" ht="15" customHeight="1" x14ac:dyDescent="0.15">
      <c r="A38" s="534" t="s">
        <v>1180</v>
      </c>
      <c r="B38" s="534" t="s">
        <v>1181</v>
      </c>
      <c r="C38" s="534" t="s">
        <v>1182</v>
      </c>
      <c r="D38" s="536" t="s">
        <v>1214</v>
      </c>
      <c r="E38" s="536" t="s">
        <v>1213</v>
      </c>
      <c r="F38" s="534" t="s">
        <v>1183</v>
      </c>
      <c r="G38" s="602"/>
      <c r="H38" s="537" t="s">
        <v>1180</v>
      </c>
      <c r="I38" s="534" t="s">
        <v>1181</v>
      </c>
      <c r="J38" s="534" t="s">
        <v>1182</v>
      </c>
      <c r="K38" s="536" t="s">
        <v>1214</v>
      </c>
      <c r="L38" s="536" t="s">
        <v>1213</v>
      </c>
      <c r="M38" s="530" t="s">
        <v>1183</v>
      </c>
      <c r="N38" s="533"/>
    </row>
    <row r="39" spans="1:14" s="478" customFormat="1" ht="15" customHeight="1" x14ac:dyDescent="0.15">
      <c r="A39" s="535"/>
      <c r="B39" s="535"/>
      <c r="C39" s="535"/>
      <c r="D39" s="535"/>
      <c r="E39" s="535"/>
      <c r="F39" s="485" t="s">
        <v>1184</v>
      </c>
      <c r="G39" s="517" t="s">
        <v>1185</v>
      </c>
      <c r="H39" s="538"/>
      <c r="I39" s="535"/>
      <c r="J39" s="535"/>
      <c r="K39" s="535"/>
      <c r="L39" s="535"/>
      <c r="M39" s="484" t="s">
        <v>1184</v>
      </c>
      <c r="N39" s="518" t="s">
        <v>1185</v>
      </c>
    </row>
    <row r="40" spans="1:14" x14ac:dyDescent="0.15">
      <c r="A40" s="504"/>
      <c r="B40" s="504"/>
      <c r="C40" s="504"/>
      <c r="D40" s="504"/>
      <c r="E40" s="504"/>
      <c r="F40" s="504"/>
      <c r="G40" s="505"/>
      <c r="H40" s="519"/>
      <c r="I40" s="498"/>
      <c r="J40" s="539" t="s">
        <v>1186</v>
      </c>
      <c r="K40" s="582">
        <v>11321</v>
      </c>
      <c r="L40" s="582">
        <v>11200</v>
      </c>
      <c r="M40" s="546">
        <f>L40-K40</f>
        <v>-121</v>
      </c>
      <c r="N40" s="548">
        <f>M40/K40*100 %</f>
        <v>-1.0688101757795249E-2</v>
      </c>
    </row>
    <row r="41" spans="1:14" x14ac:dyDescent="0.15">
      <c r="A41" s="504"/>
      <c r="B41" s="504"/>
      <c r="C41" s="504"/>
      <c r="D41" s="504"/>
      <c r="E41" s="504"/>
      <c r="F41" s="504"/>
      <c r="G41" s="505"/>
      <c r="H41" s="519"/>
      <c r="I41" s="498"/>
      <c r="J41" s="540"/>
      <c r="K41" s="583"/>
      <c r="L41" s="583"/>
      <c r="M41" s="547"/>
      <c r="N41" s="549"/>
    </row>
    <row r="42" spans="1:14" x14ac:dyDescent="0.15">
      <c r="A42" s="504"/>
      <c r="B42" s="504"/>
      <c r="C42" s="504"/>
      <c r="D42" s="504"/>
      <c r="E42" s="504"/>
      <c r="F42" s="504"/>
      <c r="G42" s="505"/>
      <c r="H42" s="519"/>
      <c r="I42" s="498"/>
      <c r="J42" s="550" t="s">
        <v>1187</v>
      </c>
      <c r="K42" s="582">
        <v>54347</v>
      </c>
      <c r="L42" s="582">
        <v>56934</v>
      </c>
      <c r="M42" s="546">
        <f>L42-K42</f>
        <v>2587</v>
      </c>
      <c r="N42" s="548">
        <f>M42/K42*100 %</f>
        <v>4.7601523543157859E-2</v>
      </c>
    </row>
    <row r="43" spans="1:14" x14ac:dyDescent="0.15">
      <c r="A43" s="504"/>
      <c r="B43" s="504"/>
      <c r="C43" s="504"/>
      <c r="D43" s="504"/>
      <c r="E43" s="504"/>
      <c r="F43" s="504"/>
      <c r="G43" s="505"/>
      <c r="H43" s="519"/>
      <c r="I43" s="498"/>
      <c r="J43" s="540"/>
      <c r="K43" s="583"/>
      <c r="L43" s="583"/>
      <c r="M43" s="547"/>
      <c r="N43" s="549"/>
    </row>
    <row r="44" spans="1:14" ht="13.5" customHeight="1" x14ac:dyDescent="0.15">
      <c r="A44" s="504"/>
      <c r="B44" s="504"/>
      <c r="C44" s="504"/>
      <c r="D44" s="504"/>
      <c r="E44" s="504"/>
      <c r="F44" s="504"/>
      <c r="G44" s="505"/>
      <c r="H44" s="519"/>
      <c r="I44" s="498"/>
      <c r="J44" s="539" t="s">
        <v>1188</v>
      </c>
      <c r="K44" s="582">
        <v>94661</v>
      </c>
      <c r="L44" s="582">
        <v>88736</v>
      </c>
      <c r="M44" s="546">
        <f>L44-K44</f>
        <v>-5925</v>
      </c>
      <c r="N44" s="548">
        <f>M44/K44*100 %</f>
        <v>-6.2591774859762736E-2</v>
      </c>
    </row>
    <row r="45" spans="1:14" x14ac:dyDescent="0.15">
      <c r="A45" s="504"/>
      <c r="B45" s="504"/>
      <c r="C45" s="504"/>
      <c r="D45" s="504"/>
      <c r="E45" s="504"/>
      <c r="F45" s="504"/>
      <c r="G45" s="505"/>
      <c r="H45" s="519"/>
      <c r="I45" s="498"/>
      <c r="J45" s="540"/>
      <c r="K45" s="583"/>
      <c r="L45" s="583"/>
      <c r="M45" s="547"/>
      <c r="N45" s="549"/>
    </row>
    <row r="46" spans="1:14" x14ac:dyDescent="0.15">
      <c r="A46" s="504"/>
      <c r="B46" s="504"/>
      <c r="C46" s="504"/>
      <c r="D46" s="504"/>
      <c r="E46" s="504"/>
      <c r="F46" s="504"/>
      <c r="G46" s="505"/>
      <c r="H46" s="519"/>
      <c r="I46" s="498"/>
      <c r="J46" s="539" t="s">
        <v>1189</v>
      </c>
      <c r="K46" s="582">
        <v>22031</v>
      </c>
      <c r="L46" s="582">
        <v>18989</v>
      </c>
      <c r="M46" s="546">
        <f>L46-K46</f>
        <v>-3042</v>
      </c>
      <c r="N46" s="548">
        <f>M46/K46*100 %</f>
        <v>-0.13807816258907901</v>
      </c>
    </row>
    <row r="47" spans="1:14" x14ac:dyDescent="0.15">
      <c r="A47" s="504"/>
      <c r="B47" s="504"/>
      <c r="C47" s="504"/>
      <c r="D47" s="504"/>
      <c r="E47" s="504"/>
      <c r="F47" s="504"/>
      <c r="G47" s="505"/>
      <c r="H47" s="519"/>
      <c r="I47" s="498"/>
      <c r="J47" s="540"/>
      <c r="K47" s="583"/>
      <c r="L47" s="583"/>
      <c r="M47" s="547"/>
      <c r="N47" s="549"/>
    </row>
    <row r="48" spans="1:14" x14ac:dyDescent="0.15">
      <c r="A48" s="504"/>
      <c r="B48" s="504"/>
      <c r="C48" s="504"/>
      <c r="D48" s="504"/>
      <c r="E48" s="504"/>
      <c r="F48" s="504"/>
      <c r="G48" s="505"/>
      <c r="H48" s="519"/>
      <c r="I48" s="498"/>
      <c r="J48" s="539" t="s">
        <v>1190</v>
      </c>
      <c r="K48" s="582">
        <v>12309</v>
      </c>
      <c r="L48" s="582">
        <v>17400</v>
      </c>
      <c r="M48" s="546">
        <f>L48-K48</f>
        <v>5091</v>
      </c>
      <c r="N48" s="548">
        <f>M48/K48*100 %</f>
        <v>0.41359980502071653</v>
      </c>
    </row>
    <row r="49" spans="1:14" x14ac:dyDescent="0.15">
      <c r="A49" s="504"/>
      <c r="B49" s="504"/>
      <c r="C49" s="504"/>
      <c r="D49" s="504"/>
      <c r="E49" s="504"/>
      <c r="F49" s="504"/>
      <c r="G49" s="505"/>
      <c r="H49" s="519"/>
      <c r="I49" s="498"/>
      <c r="J49" s="540"/>
      <c r="K49" s="583"/>
      <c r="L49" s="583"/>
      <c r="M49" s="547"/>
      <c r="N49" s="549"/>
    </row>
    <row r="50" spans="1:14" x14ac:dyDescent="0.15">
      <c r="A50" s="504"/>
      <c r="B50" s="504"/>
      <c r="C50" s="504"/>
      <c r="D50" s="504"/>
      <c r="E50" s="504"/>
      <c r="F50" s="504"/>
      <c r="G50" s="505"/>
      <c r="H50" s="519"/>
      <c r="I50" s="498"/>
      <c r="J50" s="539" t="s">
        <v>1191</v>
      </c>
      <c r="K50" s="582">
        <v>12087</v>
      </c>
      <c r="L50" s="582">
        <v>7200</v>
      </c>
      <c r="M50" s="546">
        <f>L50-K50</f>
        <v>-4887</v>
      </c>
      <c r="N50" s="548">
        <f>M50/K50*100 %</f>
        <v>-0.40431868950111688</v>
      </c>
    </row>
    <row r="51" spans="1:14" x14ac:dyDescent="0.15">
      <c r="A51" s="504"/>
      <c r="B51" s="504"/>
      <c r="C51" s="504"/>
      <c r="D51" s="504"/>
      <c r="E51" s="504"/>
      <c r="F51" s="504"/>
      <c r="G51" s="505"/>
      <c r="H51" s="519"/>
      <c r="I51" s="498"/>
      <c r="J51" s="560"/>
      <c r="K51" s="583"/>
      <c r="L51" s="583"/>
      <c r="M51" s="547"/>
      <c r="N51" s="549"/>
    </row>
    <row r="52" spans="1:14" x14ac:dyDescent="0.15">
      <c r="A52" s="504"/>
      <c r="B52" s="504"/>
      <c r="C52" s="504"/>
      <c r="D52" s="504"/>
      <c r="E52" s="504"/>
      <c r="F52" s="504"/>
      <c r="G52" s="505"/>
      <c r="H52" s="519"/>
      <c r="I52" s="498"/>
      <c r="J52" s="539" t="s">
        <v>1192</v>
      </c>
      <c r="K52" s="582">
        <v>8400</v>
      </c>
      <c r="L52" s="582">
        <v>8400</v>
      </c>
      <c r="M52" s="568">
        <f>L52-K52</f>
        <v>0</v>
      </c>
      <c r="N52" s="548">
        <f>M52/K52*100 %</f>
        <v>0</v>
      </c>
    </row>
    <row r="53" spans="1:14" x14ac:dyDescent="0.15">
      <c r="A53" s="504"/>
      <c r="B53" s="504"/>
      <c r="C53" s="504"/>
      <c r="D53" s="504"/>
      <c r="E53" s="504"/>
      <c r="F53" s="504"/>
      <c r="G53" s="505"/>
      <c r="H53" s="519"/>
      <c r="I53" s="498"/>
      <c r="J53" s="560"/>
      <c r="K53" s="583"/>
      <c r="L53" s="583"/>
      <c r="M53" s="569"/>
      <c r="N53" s="549"/>
    </row>
    <row r="54" spans="1:14" x14ac:dyDescent="0.15">
      <c r="A54" s="504"/>
      <c r="B54" s="504"/>
      <c r="C54" s="504"/>
      <c r="D54" s="504"/>
      <c r="E54" s="504"/>
      <c r="F54" s="504"/>
      <c r="G54" s="505"/>
      <c r="H54" s="603" t="s">
        <v>1193</v>
      </c>
      <c r="I54" s="539" t="s">
        <v>1194</v>
      </c>
      <c r="J54" s="506"/>
      <c r="K54" s="582">
        <f>K56+K58+K60</f>
        <v>320203</v>
      </c>
      <c r="L54" s="582">
        <f>L56+L58+L60</f>
        <v>281924</v>
      </c>
      <c r="M54" s="546">
        <f>L54-K54</f>
        <v>-38279</v>
      </c>
      <c r="N54" s="548">
        <f>M54/K54*100 %</f>
        <v>-0.11954603798215507</v>
      </c>
    </row>
    <row r="55" spans="1:14" x14ac:dyDescent="0.15">
      <c r="A55" s="504"/>
      <c r="B55" s="504"/>
      <c r="C55" s="504"/>
      <c r="D55" s="504"/>
      <c r="E55" s="504"/>
      <c r="F55" s="504"/>
      <c r="G55" s="505"/>
      <c r="H55" s="604"/>
      <c r="I55" s="540"/>
      <c r="J55" s="511"/>
      <c r="K55" s="605"/>
      <c r="L55" s="605"/>
      <c r="M55" s="547"/>
      <c r="N55" s="549"/>
    </row>
    <row r="56" spans="1:14" x14ac:dyDescent="0.15">
      <c r="A56" s="504"/>
      <c r="B56" s="504"/>
      <c r="C56" s="504"/>
      <c r="D56" s="504"/>
      <c r="E56" s="504"/>
      <c r="F56" s="504"/>
      <c r="G56" s="505"/>
      <c r="H56" s="603"/>
      <c r="I56" s="539"/>
      <c r="J56" s="539" t="s">
        <v>1194</v>
      </c>
      <c r="K56" s="582">
        <v>270424</v>
      </c>
      <c r="L56" s="582">
        <v>215000</v>
      </c>
      <c r="M56" s="546">
        <f>L56-K56</f>
        <v>-55424</v>
      </c>
      <c r="N56" s="548">
        <f>M56/K56*100 %</f>
        <v>-0.2049522231754578</v>
      </c>
    </row>
    <row r="57" spans="1:14" x14ac:dyDescent="0.15">
      <c r="A57" s="504"/>
      <c r="B57" s="504"/>
      <c r="C57" s="504"/>
      <c r="D57" s="504"/>
      <c r="E57" s="504"/>
      <c r="F57" s="504"/>
      <c r="G57" s="505"/>
      <c r="H57" s="606"/>
      <c r="I57" s="560"/>
      <c r="J57" s="540"/>
      <c r="K57" s="583"/>
      <c r="L57" s="583"/>
      <c r="M57" s="547"/>
      <c r="N57" s="549"/>
    </row>
    <row r="58" spans="1:14" x14ac:dyDescent="0.15">
      <c r="A58" s="504"/>
      <c r="B58" s="504"/>
      <c r="C58" s="504"/>
      <c r="D58" s="504"/>
      <c r="E58" s="504"/>
      <c r="F58" s="504"/>
      <c r="G58" s="505"/>
      <c r="H58" s="520"/>
      <c r="I58" s="488"/>
      <c r="J58" s="539" t="s">
        <v>1195</v>
      </c>
      <c r="K58" s="582">
        <v>10000</v>
      </c>
      <c r="L58" s="582">
        <v>30000</v>
      </c>
      <c r="M58" s="546">
        <f>L58-K58</f>
        <v>20000</v>
      </c>
      <c r="N58" s="548">
        <f>M58/K58*100 %</f>
        <v>2</v>
      </c>
    </row>
    <row r="59" spans="1:14" x14ac:dyDescent="0.15">
      <c r="A59" s="504"/>
      <c r="B59" s="504"/>
      <c r="C59" s="504"/>
      <c r="D59" s="504"/>
      <c r="E59" s="504"/>
      <c r="F59" s="504"/>
      <c r="G59" s="505"/>
      <c r="H59" s="520"/>
      <c r="I59" s="488"/>
      <c r="J59" s="540"/>
      <c r="K59" s="583"/>
      <c r="L59" s="583"/>
      <c r="M59" s="547"/>
      <c r="N59" s="549"/>
    </row>
    <row r="60" spans="1:14" x14ac:dyDescent="0.15">
      <c r="A60" s="504"/>
      <c r="B60" s="504"/>
      <c r="C60" s="504"/>
      <c r="D60" s="504"/>
      <c r="E60" s="504"/>
      <c r="F60" s="504"/>
      <c r="G60" s="505"/>
      <c r="H60" s="519"/>
      <c r="I60" s="521"/>
      <c r="J60" s="550" t="s">
        <v>1196</v>
      </c>
      <c r="K60" s="582">
        <v>39779</v>
      </c>
      <c r="L60" s="582">
        <v>36924</v>
      </c>
      <c r="M60" s="546">
        <f>L60-K60</f>
        <v>-2855</v>
      </c>
      <c r="N60" s="548">
        <f>M60/K60*100 %</f>
        <v>-7.1771537746046915E-2</v>
      </c>
    </row>
    <row r="61" spans="1:14" x14ac:dyDescent="0.15">
      <c r="A61" s="504"/>
      <c r="B61" s="504"/>
      <c r="C61" s="504"/>
      <c r="D61" s="504"/>
      <c r="E61" s="504"/>
      <c r="F61" s="504"/>
      <c r="G61" s="505"/>
      <c r="H61" s="519"/>
      <c r="I61" s="521"/>
      <c r="J61" s="540"/>
      <c r="K61" s="583"/>
      <c r="L61" s="583"/>
      <c r="M61" s="547"/>
      <c r="N61" s="549"/>
    </row>
    <row r="62" spans="1:14" ht="13.5" customHeight="1" x14ac:dyDescent="0.15">
      <c r="A62" s="504"/>
      <c r="B62" s="504"/>
      <c r="C62" s="504"/>
      <c r="D62" s="504"/>
      <c r="E62" s="504"/>
      <c r="F62" s="504"/>
      <c r="G62" s="505"/>
      <c r="H62" s="556" t="s">
        <v>1197</v>
      </c>
      <c r="I62" s="539" t="s">
        <v>1197</v>
      </c>
      <c r="J62" s="506"/>
      <c r="K62" s="582">
        <f>K64+K66+K75+K77+K79+K81+K83+K85+K87+K89+K93+K91</f>
        <v>5197775</v>
      </c>
      <c r="L62" s="582">
        <f>L64+L66+L75+L77+L79+L81+L83+L85+L87+L89+L93+L91</f>
        <v>4174266</v>
      </c>
      <c r="M62" s="546">
        <f>L62-K62</f>
        <v>-1023509</v>
      </c>
      <c r="N62" s="548">
        <f>M62/K62*100 %</f>
        <v>-0.19691290985084964</v>
      </c>
    </row>
    <row r="63" spans="1:14" x14ac:dyDescent="0.15">
      <c r="A63" s="504"/>
      <c r="B63" s="504"/>
      <c r="C63" s="504"/>
      <c r="D63" s="504"/>
      <c r="E63" s="504"/>
      <c r="F63" s="504"/>
      <c r="G63" s="505"/>
      <c r="H63" s="557"/>
      <c r="I63" s="540"/>
      <c r="J63" s="511"/>
      <c r="K63" s="605"/>
      <c r="L63" s="605"/>
      <c r="M63" s="547"/>
      <c r="N63" s="549"/>
    </row>
    <row r="64" spans="1:14" x14ac:dyDescent="0.15">
      <c r="A64" s="504"/>
      <c r="B64" s="504"/>
      <c r="C64" s="504"/>
      <c r="D64" s="504"/>
      <c r="E64" s="504"/>
      <c r="F64" s="504"/>
      <c r="G64" s="505"/>
      <c r="H64" s="519"/>
      <c r="I64" s="498"/>
      <c r="J64" s="550" t="s">
        <v>1198</v>
      </c>
      <c r="K64" s="582">
        <v>199178</v>
      </c>
      <c r="L64" s="582">
        <v>210167</v>
      </c>
      <c r="M64" s="546">
        <f>L64-K64</f>
        <v>10989</v>
      </c>
      <c r="N64" s="548">
        <f>M64/K64*100 %</f>
        <v>5.5171755916818124E-2</v>
      </c>
    </row>
    <row r="65" spans="1:14" x14ac:dyDescent="0.15">
      <c r="A65" s="504"/>
      <c r="B65" s="504"/>
      <c r="C65" s="504"/>
      <c r="D65" s="504"/>
      <c r="E65" s="504"/>
      <c r="F65" s="504"/>
      <c r="G65" s="505"/>
      <c r="H65" s="497"/>
      <c r="I65" s="498"/>
      <c r="J65" s="560"/>
      <c r="K65" s="583"/>
      <c r="L65" s="583"/>
      <c r="M65" s="547"/>
      <c r="N65" s="549"/>
    </row>
    <row r="66" spans="1:14" ht="13.5" customHeight="1" x14ac:dyDescent="0.15">
      <c r="A66" s="504"/>
      <c r="B66" s="504"/>
      <c r="C66" s="504"/>
      <c r="D66" s="504"/>
      <c r="E66" s="504"/>
      <c r="F66" s="504"/>
      <c r="G66" s="505"/>
      <c r="H66" s="519"/>
      <c r="I66" s="498"/>
      <c r="J66" s="550" t="s">
        <v>1199</v>
      </c>
      <c r="K66" s="582">
        <v>11969</v>
      </c>
      <c r="L66" s="582">
        <v>14694</v>
      </c>
      <c r="M66" s="546">
        <f>L66-K66</f>
        <v>2725</v>
      </c>
      <c r="N66" s="548">
        <f>M66/K66*100 %</f>
        <v>0.22767148466872755</v>
      </c>
    </row>
    <row r="67" spans="1:14" x14ac:dyDescent="0.15">
      <c r="A67" s="508"/>
      <c r="B67" s="508"/>
      <c r="C67" s="508"/>
      <c r="D67" s="508"/>
      <c r="E67" s="508"/>
      <c r="F67" s="508"/>
      <c r="G67" s="507"/>
      <c r="H67" s="510"/>
      <c r="I67" s="522"/>
      <c r="J67" s="540"/>
      <c r="K67" s="583"/>
      <c r="L67" s="583"/>
      <c r="M67" s="547"/>
      <c r="N67" s="549"/>
    </row>
    <row r="68" spans="1:14" x14ac:dyDescent="0.15">
      <c r="A68" s="512"/>
      <c r="B68" s="512"/>
      <c r="C68" s="512"/>
      <c r="D68" s="512"/>
      <c r="E68" s="512"/>
      <c r="F68" s="512"/>
      <c r="G68" s="512"/>
      <c r="H68" s="513"/>
      <c r="I68" s="513"/>
      <c r="J68" s="514"/>
      <c r="K68" s="515"/>
      <c r="L68" s="515"/>
      <c r="M68" s="516"/>
      <c r="N68" s="516"/>
    </row>
    <row r="69" spans="1:14" x14ac:dyDescent="0.15">
      <c r="A69" s="512"/>
      <c r="B69" s="512"/>
      <c r="C69" s="512"/>
      <c r="D69" s="512"/>
      <c r="E69" s="512"/>
      <c r="F69" s="512"/>
      <c r="G69" s="512"/>
      <c r="H69" s="513"/>
      <c r="I69" s="513"/>
      <c r="J69" s="514"/>
      <c r="K69" s="515"/>
      <c r="L69" s="515"/>
      <c r="M69" s="516"/>
      <c r="N69" s="516"/>
    </row>
    <row r="70" spans="1:14" x14ac:dyDescent="0.15">
      <c r="H70" s="523"/>
      <c r="I70" s="523"/>
    </row>
    <row r="71" spans="1:14" s="478" customFormat="1" ht="15" customHeight="1" x14ac:dyDescent="0.15">
      <c r="A71" s="480" t="s">
        <v>1176</v>
      </c>
      <c r="C71" s="481"/>
      <c r="D71" s="482"/>
      <c r="E71" s="482"/>
      <c r="F71" s="482"/>
      <c r="G71" s="482"/>
      <c r="M71" s="483"/>
      <c r="N71" s="483" t="s">
        <v>1177</v>
      </c>
    </row>
    <row r="72" spans="1:14" s="478" customFormat="1" ht="24.95" customHeight="1" x14ac:dyDescent="0.15">
      <c r="A72" s="600" t="s">
        <v>1178</v>
      </c>
      <c r="B72" s="600"/>
      <c r="C72" s="600"/>
      <c r="D72" s="600"/>
      <c r="E72" s="600"/>
      <c r="F72" s="600"/>
      <c r="G72" s="601"/>
      <c r="H72" s="532" t="s">
        <v>1179</v>
      </c>
      <c r="I72" s="531"/>
      <c r="J72" s="531"/>
      <c r="K72" s="531"/>
      <c r="L72" s="531"/>
      <c r="M72" s="531"/>
      <c r="N72" s="533"/>
    </row>
    <row r="73" spans="1:14" s="478" customFormat="1" ht="15" customHeight="1" x14ac:dyDescent="0.15">
      <c r="A73" s="534" t="s">
        <v>1180</v>
      </c>
      <c r="B73" s="534" t="s">
        <v>1181</v>
      </c>
      <c r="C73" s="534" t="s">
        <v>1182</v>
      </c>
      <c r="D73" s="536" t="s">
        <v>1214</v>
      </c>
      <c r="E73" s="536" t="s">
        <v>1213</v>
      </c>
      <c r="F73" s="534" t="s">
        <v>1183</v>
      </c>
      <c r="G73" s="602"/>
      <c r="H73" s="537" t="s">
        <v>1180</v>
      </c>
      <c r="I73" s="534" t="s">
        <v>1181</v>
      </c>
      <c r="J73" s="534" t="s">
        <v>1182</v>
      </c>
      <c r="K73" s="536" t="s">
        <v>1214</v>
      </c>
      <c r="L73" s="536" t="s">
        <v>1213</v>
      </c>
      <c r="M73" s="530" t="s">
        <v>1183</v>
      </c>
      <c r="N73" s="533"/>
    </row>
    <row r="74" spans="1:14" s="478" customFormat="1" ht="15" customHeight="1" x14ac:dyDescent="0.15">
      <c r="A74" s="535"/>
      <c r="B74" s="535"/>
      <c r="C74" s="535"/>
      <c r="D74" s="535"/>
      <c r="E74" s="535"/>
      <c r="F74" s="485" t="s">
        <v>1184</v>
      </c>
      <c r="G74" s="517" t="s">
        <v>1185</v>
      </c>
      <c r="H74" s="538"/>
      <c r="I74" s="535"/>
      <c r="J74" s="535"/>
      <c r="K74" s="535"/>
      <c r="L74" s="535"/>
      <c r="M74" s="484" t="s">
        <v>1184</v>
      </c>
      <c r="N74" s="518" t="s">
        <v>1185</v>
      </c>
    </row>
    <row r="75" spans="1:14" s="512" customFormat="1" ht="13.5" customHeight="1" x14ac:dyDescent="0.15">
      <c r="A75" s="504"/>
      <c r="B75" s="504"/>
      <c r="C75" s="504"/>
      <c r="D75" s="504"/>
      <c r="E75" s="504"/>
      <c r="F75" s="504"/>
      <c r="G75" s="503"/>
      <c r="H75" s="524"/>
      <c r="I75" s="504"/>
      <c r="J75" s="550" t="s">
        <v>1200</v>
      </c>
      <c r="K75" s="582">
        <v>113600</v>
      </c>
      <c r="L75" s="582">
        <v>113351</v>
      </c>
      <c r="M75" s="546">
        <f>L75-K75</f>
        <v>-249</v>
      </c>
      <c r="N75" s="548">
        <f>M75/K75*100 %</f>
        <v>-2.1919014084507043E-3</v>
      </c>
    </row>
    <row r="76" spans="1:14" x14ac:dyDescent="0.15">
      <c r="A76" s="504"/>
      <c r="B76" s="504"/>
      <c r="C76" s="504"/>
      <c r="D76" s="504"/>
      <c r="E76" s="504"/>
      <c r="F76" s="504"/>
      <c r="G76" s="503"/>
      <c r="H76" s="497"/>
      <c r="I76" s="498"/>
      <c r="J76" s="540"/>
      <c r="K76" s="583"/>
      <c r="L76" s="583"/>
      <c r="M76" s="547"/>
      <c r="N76" s="549"/>
    </row>
    <row r="77" spans="1:14" s="512" customFormat="1" ht="13.5" customHeight="1" x14ac:dyDescent="0.15">
      <c r="A77" s="504"/>
      <c r="B77" s="504"/>
      <c r="C77" s="504"/>
      <c r="D77" s="504"/>
      <c r="E77" s="504"/>
      <c r="F77" s="504"/>
      <c r="G77" s="503"/>
      <c r="H77" s="524"/>
      <c r="I77" s="504"/>
      <c r="J77" s="550" t="s">
        <v>1201</v>
      </c>
      <c r="K77" s="582">
        <v>1124581</v>
      </c>
      <c r="L77" s="582">
        <v>502317</v>
      </c>
      <c r="M77" s="546">
        <f>L77-K77</f>
        <v>-622264</v>
      </c>
      <c r="N77" s="548">
        <f>M77/K77*100 %</f>
        <v>-0.55332964010595942</v>
      </c>
    </row>
    <row r="78" spans="1:14" x14ac:dyDescent="0.15">
      <c r="A78" s="504"/>
      <c r="B78" s="504"/>
      <c r="C78" s="504"/>
      <c r="D78" s="504"/>
      <c r="E78" s="504"/>
      <c r="F78" s="504"/>
      <c r="G78" s="503"/>
      <c r="H78" s="497"/>
      <c r="I78" s="498"/>
      <c r="J78" s="540"/>
      <c r="K78" s="583"/>
      <c r="L78" s="583"/>
      <c r="M78" s="547"/>
      <c r="N78" s="549"/>
    </row>
    <row r="79" spans="1:14" ht="13.5" customHeight="1" x14ac:dyDescent="0.15">
      <c r="A79" s="504"/>
      <c r="B79" s="504"/>
      <c r="C79" s="504"/>
      <c r="D79" s="504"/>
      <c r="E79" s="504"/>
      <c r="F79" s="504"/>
      <c r="G79" s="505"/>
      <c r="H79" s="525"/>
      <c r="I79" s="526"/>
      <c r="J79" s="550" t="s">
        <v>1202</v>
      </c>
      <c r="K79" s="582">
        <v>38927</v>
      </c>
      <c r="L79" s="582">
        <v>25490</v>
      </c>
      <c r="M79" s="546">
        <f>L79-K79</f>
        <v>-13437</v>
      </c>
      <c r="N79" s="548">
        <f>M79/K79*100 %</f>
        <v>-0.34518457625812415</v>
      </c>
    </row>
    <row r="80" spans="1:14" x14ac:dyDescent="0.15">
      <c r="A80" s="504"/>
      <c r="B80" s="504"/>
      <c r="C80" s="504"/>
      <c r="D80" s="503"/>
      <c r="E80" s="504"/>
      <c r="F80" s="527"/>
      <c r="G80" s="505"/>
      <c r="H80" s="489"/>
      <c r="I80" s="490"/>
      <c r="J80" s="540"/>
      <c r="K80" s="583"/>
      <c r="L80" s="583"/>
      <c r="M80" s="547"/>
      <c r="N80" s="549"/>
    </row>
    <row r="81" spans="1:14" ht="19.5" customHeight="1" x14ac:dyDescent="0.15">
      <c r="A81" s="504"/>
      <c r="B81" s="504"/>
      <c r="C81" s="504"/>
      <c r="D81" s="503"/>
      <c r="E81" s="504"/>
      <c r="F81" s="527"/>
      <c r="G81" s="505"/>
      <c r="H81" s="525"/>
      <c r="I81" s="526"/>
      <c r="J81" s="550" t="s">
        <v>1203</v>
      </c>
      <c r="K81" s="582">
        <v>43725</v>
      </c>
      <c r="L81" s="582">
        <v>48632</v>
      </c>
      <c r="M81" s="546">
        <f>L81-K81</f>
        <v>4907</v>
      </c>
      <c r="N81" s="548">
        <f>M81/K81*100 %</f>
        <v>0.11222412807318467</v>
      </c>
    </row>
    <row r="82" spans="1:14" ht="19.5" customHeight="1" x14ac:dyDescent="0.15">
      <c r="A82" s="504"/>
      <c r="B82" s="512"/>
      <c r="C82" s="504"/>
      <c r="D82" s="512"/>
      <c r="E82" s="504"/>
      <c r="F82" s="512"/>
      <c r="G82" s="505"/>
      <c r="H82" s="489"/>
      <c r="I82" s="490"/>
      <c r="J82" s="540"/>
      <c r="K82" s="583"/>
      <c r="L82" s="583"/>
      <c r="M82" s="547"/>
      <c r="N82" s="549"/>
    </row>
    <row r="83" spans="1:14" ht="16.5" customHeight="1" x14ac:dyDescent="0.15">
      <c r="A83" s="504"/>
      <c r="B83" s="504"/>
      <c r="C83" s="504"/>
      <c r="D83" s="503"/>
      <c r="E83" s="504"/>
      <c r="F83" s="527"/>
      <c r="G83" s="505"/>
      <c r="H83" s="525"/>
      <c r="I83" s="526"/>
      <c r="J83" s="607" t="s">
        <v>1204</v>
      </c>
      <c r="K83" s="582">
        <v>234267</v>
      </c>
      <c r="L83" s="582">
        <v>195864</v>
      </c>
      <c r="M83" s="546">
        <f>L83-K83</f>
        <v>-38403</v>
      </c>
      <c r="N83" s="548">
        <f>M83/K83*100 %</f>
        <v>-0.16392833817823252</v>
      </c>
    </row>
    <row r="84" spans="1:14" ht="16.5" customHeight="1" x14ac:dyDescent="0.15">
      <c r="A84" s="504"/>
      <c r="B84" s="512"/>
      <c r="C84" s="504"/>
      <c r="D84" s="512"/>
      <c r="E84" s="504"/>
      <c r="F84" s="512"/>
      <c r="G84" s="505"/>
      <c r="H84" s="489"/>
      <c r="I84" s="490"/>
      <c r="J84" s="608"/>
      <c r="K84" s="583"/>
      <c r="L84" s="583"/>
      <c r="M84" s="547"/>
      <c r="N84" s="549"/>
    </row>
    <row r="85" spans="1:14" ht="20.25" customHeight="1" x14ac:dyDescent="0.15">
      <c r="A85" s="504"/>
      <c r="B85" s="504"/>
      <c r="C85" s="504"/>
      <c r="D85" s="503"/>
      <c r="E85" s="504"/>
      <c r="F85" s="527"/>
      <c r="G85" s="505"/>
      <c r="H85" s="525"/>
      <c r="I85" s="526"/>
      <c r="J85" s="607" t="s">
        <v>1205</v>
      </c>
      <c r="K85" s="582">
        <v>2905</v>
      </c>
      <c r="L85" s="582">
        <v>20195</v>
      </c>
      <c r="M85" s="546">
        <f>L85-K85</f>
        <v>17290</v>
      </c>
      <c r="N85" s="548">
        <f>M85/K85*100 %</f>
        <v>5.9518072289156629</v>
      </c>
    </row>
    <row r="86" spans="1:14" ht="20.25" customHeight="1" x14ac:dyDescent="0.15">
      <c r="A86" s="504"/>
      <c r="B86" s="512"/>
      <c r="C86" s="504"/>
      <c r="D86" s="512"/>
      <c r="E86" s="504"/>
      <c r="F86" s="512"/>
      <c r="G86" s="505"/>
      <c r="H86" s="489"/>
      <c r="I86" s="490"/>
      <c r="J86" s="608"/>
      <c r="K86" s="583"/>
      <c r="L86" s="583"/>
      <c r="M86" s="547"/>
      <c r="N86" s="549"/>
    </row>
    <row r="87" spans="1:14" ht="19.5" customHeight="1" x14ac:dyDescent="0.15">
      <c r="A87" s="504"/>
      <c r="B87" s="504"/>
      <c r="C87" s="504"/>
      <c r="D87" s="503"/>
      <c r="E87" s="504"/>
      <c r="F87" s="527"/>
      <c r="G87" s="505"/>
      <c r="H87" s="525"/>
      <c r="I87" s="526"/>
      <c r="J87" s="607" t="s">
        <v>1206</v>
      </c>
      <c r="K87" s="582">
        <v>3338783</v>
      </c>
      <c r="L87" s="582">
        <v>2940658</v>
      </c>
      <c r="M87" s="546">
        <f>L87-K87</f>
        <v>-398125</v>
      </c>
      <c r="N87" s="548">
        <f>M87/K87*100 %</f>
        <v>-0.11924255035442555</v>
      </c>
    </row>
    <row r="88" spans="1:14" ht="19.5" customHeight="1" x14ac:dyDescent="0.15">
      <c r="A88" s="504"/>
      <c r="B88" s="512"/>
      <c r="C88" s="504"/>
      <c r="D88" s="512"/>
      <c r="E88" s="504"/>
      <c r="F88" s="512"/>
      <c r="G88" s="505"/>
      <c r="H88" s="489"/>
      <c r="I88" s="490"/>
      <c r="J88" s="608"/>
      <c r="K88" s="583"/>
      <c r="L88" s="583"/>
      <c r="M88" s="547"/>
      <c r="N88" s="549"/>
    </row>
    <row r="89" spans="1:14" ht="13.5" customHeight="1" x14ac:dyDescent="0.15">
      <c r="A89" s="504"/>
      <c r="B89" s="504"/>
      <c r="C89" s="504"/>
      <c r="D89" s="503"/>
      <c r="E89" s="504"/>
      <c r="F89" s="527"/>
      <c r="G89" s="505"/>
      <c r="H89" s="525"/>
      <c r="I89" s="526"/>
      <c r="J89" s="607" t="s">
        <v>1207</v>
      </c>
      <c r="K89" s="582">
        <v>0</v>
      </c>
      <c r="L89" s="582">
        <v>4300</v>
      </c>
      <c r="M89" s="615">
        <f>L89-K89</f>
        <v>4300</v>
      </c>
      <c r="N89" s="548" t="e">
        <f>M89/K89*100 %</f>
        <v>#DIV/0!</v>
      </c>
    </row>
    <row r="90" spans="1:14" x14ac:dyDescent="0.15">
      <c r="A90" s="504"/>
      <c r="B90" s="512"/>
      <c r="C90" s="504"/>
      <c r="D90" s="512"/>
      <c r="E90" s="504"/>
      <c r="F90" s="512"/>
      <c r="G90" s="505"/>
      <c r="H90" s="489"/>
      <c r="I90" s="490"/>
      <c r="J90" s="608"/>
      <c r="K90" s="583"/>
      <c r="L90" s="583"/>
      <c r="M90" s="616"/>
      <c r="N90" s="549"/>
    </row>
    <row r="91" spans="1:14" x14ac:dyDescent="0.15">
      <c r="A91" s="504"/>
      <c r="B91" s="512"/>
      <c r="C91" s="504"/>
      <c r="D91" s="512"/>
      <c r="E91" s="504"/>
      <c r="F91" s="512"/>
      <c r="G91" s="505"/>
      <c r="H91" s="489"/>
      <c r="I91" s="490"/>
      <c r="J91" s="607" t="s">
        <v>1218</v>
      </c>
      <c r="K91" s="607">
        <v>79840</v>
      </c>
      <c r="L91" s="607">
        <v>96598</v>
      </c>
      <c r="M91" s="546">
        <f>L91-K91</f>
        <v>16758</v>
      </c>
      <c r="N91" s="548">
        <f>M91/K91*100 %</f>
        <v>0.2098947895791583</v>
      </c>
    </row>
    <row r="92" spans="1:14" x14ac:dyDescent="0.15">
      <c r="A92" s="504"/>
      <c r="B92" s="512"/>
      <c r="C92" s="504"/>
      <c r="D92" s="512"/>
      <c r="E92" s="504"/>
      <c r="F92" s="512"/>
      <c r="G92" s="505"/>
      <c r="H92" s="489"/>
      <c r="I92" s="490"/>
      <c r="J92" s="614"/>
      <c r="K92" s="614"/>
      <c r="L92" s="614"/>
      <c r="M92" s="547"/>
      <c r="N92" s="549"/>
    </row>
    <row r="93" spans="1:14" ht="13.5" customHeight="1" x14ac:dyDescent="0.15">
      <c r="A93" s="504"/>
      <c r="B93" s="504"/>
      <c r="C93" s="504"/>
      <c r="D93" s="503"/>
      <c r="E93" s="504"/>
      <c r="F93" s="527"/>
      <c r="G93" s="505"/>
      <c r="H93" s="525"/>
      <c r="I93" s="526"/>
      <c r="J93" s="550" t="s">
        <v>1208</v>
      </c>
      <c r="K93" s="582">
        <v>10000</v>
      </c>
      <c r="L93" s="582">
        <v>2000</v>
      </c>
      <c r="M93" s="546">
        <f>L93-K93</f>
        <v>-8000</v>
      </c>
      <c r="N93" s="548">
        <f>M93/K93*100 %</f>
        <v>-0.8</v>
      </c>
    </row>
    <row r="94" spans="1:14" x14ac:dyDescent="0.15">
      <c r="A94" s="504"/>
      <c r="B94" s="512"/>
      <c r="C94" s="504"/>
      <c r="D94" s="512"/>
      <c r="E94" s="504"/>
      <c r="F94" s="512"/>
      <c r="G94" s="505"/>
      <c r="H94" s="489"/>
      <c r="I94" s="490"/>
      <c r="J94" s="540"/>
      <c r="K94" s="583"/>
      <c r="L94" s="583"/>
      <c r="M94" s="547"/>
      <c r="N94" s="549"/>
    </row>
    <row r="95" spans="1:14" x14ac:dyDescent="0.15">
      <c r="A95" s="504"/>
      <c r="B95" s="512"/>
      <c r="C95" s="504"/>
      <c r="D95" s="512"/>
      <c r="E95" s="504"/>
      <c r="F95" s="512"/>
      <c r="G95" s="505"/>
      <c r="H95" s="609" t="s">
        <v>1209</v>
      </c>
      <c r="I95" s="550" t="s">
        <v>1209</v>
      </c>
      <c r="J95" s="610" t="s">
        <v>1210</v>
      </c>
      <c r="K95" s="582">
        <v>20060</v>
      </c>
      <c r="L95" s="582">
        <v>1000</v>
      </c>
      <c r="M95" s="546">
        <f>L95-K95</f>
        <v>-19060</v>
      </c>
      <c r="N95" s="548">
        <f>M95/K95*100 %</f>
        <v>-0.95014955134596213</v>
      </c>
    </row>
    <row r="96" spans="1:14" x14ac:dyDescent="0.15">
      <c r="A96" s="504"/>
      <c r="B96" s="512"/>
      <c r="C96" s="504"/>
      <c r="D96" s="512"/>
      <c r="E96" s="504"/>
      <c r="F96" s="512"/>
      <c r="G96" s="505"/>
      <c r="H96" s="604"/>
      <c r="I96" s="540"/>
      <c r="J96" s="611"/>
      <c r="K96" s="583"/>
      <c r="L96" s="583"/>
      <c r="M96" s="547"/>
      <c r="N96" s="549"/>
    </row>
    <row r="97" spans="1:14" x14ac:dyDescent="0.15">
      <c r="A97" s="504"/>
      <c r="B97" s="512"/>
      <c r="C97" s="504"/>
      <c r="D97" s="512"/>
      <c r="E97" s="504"/>
      <c r="F97" s="512"/>
      <c r="G97" s="505"/>
      <c r="H97" s="609" t="s">
        <v>1211</v>
      </c>
      <c r="I97" s="550" t="s">
        <v>1211</v>
      </c>
      <c r="J97" s="610" t="s">
        <v>1211</v>
      </c>
      <c r="K97" s="582">
        <v>30000</v>
      </c>
      <c r="L97" s="582">
        <v>32000</v>
      </c>
      <c r="M97" s="612">
        <f>L97-K97</f>
        <v>2000</v>
      </c>
      <c r="N97" s="548">
        <f>M97/K97*100 %</f>
        <v>6.6666666666666666E-2</v>
      </c>
    </row>
    <row r="98" spans="1:14" x14ac:dyDescent="0.15">
      <c r="A98" s="508"/>
      <c r="B98" s="511"/>
      <c r="C98" s="508"/>
      <c r="D98" s="511"/>
      <c r="E98" s="508"/>
      <c r="F98" s="511"/>
      <c r="G98" s="509"/>
      <c r="H98" s="604"/>
      <c r="I98" s="540"/>
      <c r="J98" s="611"/>
      <c r="K98" s="583"/>
      <c r="L98" s="583"/>
      <c r="M98" s="613"/>
      <c r="N98" s="549"/>
    </row>
  </sheetData>
  <mergeCells count="316">
    <mergeCell ref="N87:N88"/>
    <mergeCell ref="J89:J90"/>
    <mergeCell ref="K89:K90"/>
    <mergeCell ref="L89:L90"/>
    <mergeCell ref="M89:M90"/>
    <mergeCell ref="N89:N90"/>
    <mergeCell ref="J83:J84"/>
    <mergeCell ref="K83:K84"/>
    <mergeCell ref="L83:L84"/>
    <mergeCell ref="M83:M84"/>
    <mergeCell ref="N83:N84"/>
    <mergeCell ref="B15:B16"/>
    <mergeCell ref="A19:A20"/>
    <mergeCell ref="B19:B20"/>
    <mergeCell ref="J91:J92"/>
    <mergeCell ref="K91:K92"/>
    <mergeCell ref="J87:J88"/>
    <mergeCell ref="K87:K88"/>
    <mergeCell ref="L87:L88"/>
    <mergeCell ref="M87:M88"/>
    <mergeCell ref="H97:H98"/>
    <mergeCell ref="I97:I98"/>
    <mergeCell ref="J97:J98"/>
    <mergeCell ref="K97:K98"/>
    <mergeCell ref="L97:L98"/>
    <mergeCell ref="M97:M98"/>
    <mergeCell ref="N97:N98"/>
    <mergeCell ref="L91:L92"/>
    <mergeCell ref="M91:M92"/>
    <mergeCell ref="N91:N92"/>
    <mergeCell ref="J93:J94"/>
    <mergeCell ref="K93:K94"/>
    <mergeCell ref="L93:L94"/>
    <mergeCell ref="M93:M94"/>
    <mergeCell ref="N93:N94"/>
    <mergeCell ref="H95:H96"/>
    <mergeCell ref="I95:I96"/>
    <mergeCell ref="J95:J96"/>
    <mergeCell ref="K95:K96"/>
    <mergeCell ref="L95:L96"/>
    <mergeCell ref="M95:M96"/>
    <mergeCell ref="N95:N96"/>
    <mergeCell ref="J85:J86"/>
    <mergeCell ref="K85:K86"/>
    <mergeCell ref="L85:L86"/>
    <mergeCell ref="M85:M86"/>
    <mergeCell ref="N85:N86"/>
    <mergeCell ref="J79:J80"/>
    <mergeCell ref="K79:K80"/>
    <mergeCell ref="L79:L80"/>
    <mergeCell ref="M79:M80"/>
    <mergeCell ref="N79:N80"/>
    <mergeCell ref="J81:J82"/>
    <mergeCell ref="K81:K82"/>
    <mergeCell ref="L81:L82"/>
    <mergeCell ref="M81:M82"/>
    <mergeCell ref="N81:N82"/>
    <mergeCell ref="J75:J76"/>
    <mergeCell ref="K75:K76"/>
    <mergeCell ref="L75:L76"/>
    <mergeCell ref="M75:M76"/>
    <mergeCell ref="N75:N76"/>
    <mergeCell ref="J77:J78"/>
    <mergeCell ref="K77:K78"/>
    <mergeCell ref="L77:L78"/>
    <mergeCell ref="M77:M78"/>
    <mergeCell ref="N77:N78"/>
    <mergeCell ref="H73:H74"/>
    <mergeCell ref="I73:I74"/>
    <mergeCell ref="J73:J74"/>
    <mergeCell ref="K73:K74"/>
    <mergeCell ref="L73:L74"/>
    <mergeCell ref="M73:N73"/>
    <mergeCell ref="A73:A74"/>
    <mergeCell ref="B73:B74"/>
    <mergeCell ref="C73:C74"/>
    <mergeCell ref="D73:D74"/>
    <mergeCell ref="E73:E74"/>
    <mergeCell ref="F73:G73"/>
    <mergeCell ref="J66:J67"/>
    <mergeCell ref="K66:K67"/>
    <mergeCell ref="L66:L67"/>
    <mergeCell ref="M66:M67"/>
    <mergeCell ref="N66:N67"/>
    <mergeCell ref="A72:G72"/>
    <mergeCell ref="H72:N72"/>
    <mergeCell ref="N62:N63"/>
    <mergeCell ref="J64:J65"/>
    <mergeCell ref="K64:K65"/>
    <mergeCell ref="L64:L65"/>
    <mergeCell ref="M64:M65"/>
    <mergeCell ref="N64:N65"/>
    <mergeCell ref="J60:J61"/>
    <mergeCell ref="K60:K61"/>
    <mergeCell ref="L60:L61"/>
    <mergeCell ref="M60:M61"/>
    <mergeCell ref="N60:N61"/>
    <mergeCell ref="H62:H63"/>
    <mergeCell ref="I62:I63"/>
    <mergeCell ref="K62:K63"/>
    <mergeCell ref="L62:L63"/>
    <mergeCell ref="M62:M63"/>
    <mergeCell ref="N56:N57"/>
    <mergeCell ref="J58:J59"/>
    <mergeCell ref="K58:K59"/>
    <mergeCell ref="L58:L59"/>
    <mergeCell ref="M58:M59"/>
    <mergeCell ref="N58:N59"/>
    <mergeCell ref="H56:H57"/>
    <mergeCell ref="I56:I57"/>
    <mergeCell ref="J56:J57"/>
    <mergeCell ref="K56:K57"/>
    <mergeCell ref="L56:L57"/>
    <mergeCell ref="M56:M57"/>
    <mergeCell ref="J48:J49"/>
    <mergeCell ref="K48:K49"/>
    <mergeCell ref="L48:L49"/>
    <mergeCell ref="M48:M49"/>
    <mergeCell ref="N48:N49"/>
    <mergeCell ref="H54:H55"/>
    <mergeCell ref="I54:I55"/>
    <mergeCell ref="K54:K55"/>
    <mergeCell ref="L54:L55"/>
    <mergeCell ref="M54:M55"/>
    <mergeCell ref="N54:N55"/>
    <mergeCell ref="J50:J51"/>
    <mergeCell ref="K50:K51"/>
    <mergeCell ref="L50:L51"/>
    <mergeCell ref="M50:M51"/>
    <mergeCell ref="N50:N51"/>
    <mergeCell ref="J52:J53"/>
    <mergeCell ref="K52:K53"/>
    <mergeCell ref="L52:L53"/>
    <mergeCell ref="M52:M53"/>
    <mergeCell ref="N52:N53"/>
    <mergeCell ref="J44:J45"/>
    <mergeCell ref="K44:K45"/>
    <mergeCell ref="L44:L45"/>
    <mergeCell ref="M44:M45"/>
    <mergeCell ref="N44:N45"/>
    <mergeCell ref="J46:J47"/>
    <mergeCell ref="K46:K47"/>
    <mergeCell ref="L46:L47"/>
    <mergeCell ref="M46:M47"/>
    <mergeCell ref="N46:N47"/>
    <mergeCell ref="J40:J41"/>
    <mergeCell ref="K40:K41"/>
    <mergeCell ref="L40:L41"/>
    <mergeCell ref="M40:M41"/>
    <mergeCell ref="N40:N41"/>
    <mergeCell ref="J42:J43"/>
    <mergeCell ref="K42:K43"/>
    <mergeCell ref="L42:L43"/>
    <mergeCell ref="M42:M43"/>
    <mergeCell ref="N42:N43"/>
    <mergeCell ref="A37:G37"/>
    <mergeCell ref="H37:N37"/>
    <mergeCell ref="A38:A39"/>
    <mergeCell ref="B38:B39"/>
    <mergeCell ref="C38:C39"/>
    <mergeCell ref="D38:D39"/>
    <mergeCell ref="E38:E39"/>
    <mergeCell ref="F38:G38"/>
    <mergeCell ref="H38:H39"/>
    <mergeCell ref="I38:I39"/>
    <mergeCell ref="J38:J39"/>
    <mergeCell ref="K38:K39"/>
    <mergeCell ref="L38:L39"/>
    <mergeCell ref="M38:N38"/>
    <mergeCell ref="J29:J30"/>
    <mergeCell ref="K29:K30"/>
    <mergeCell ref="L29:L30"/>
    <mergeCell ref="M29:M30"/>
    <mergeCell ref="N29:N30"/>
    <mergeCell ref="I31:I32"/>
    <mergeCell ref="K31:K32"/>
    <mergeCell ref="L31:L32"/>
    <mergeCell ref="M31:M32"/>
    <mergeCell ref="N31:N32"/>
    <mergeCell ref="M25:M26"/>
    <mergeCell ref="N25:N26"/>
    <mergeCell ref="J27:J28"/>
    <mergeCell ref="K27:K28"/>
    <mergeCell ref="L27:L28"/>
    <mergeCell ref="M27:M28"/>
    <mergeCell ref="N27:N28"/>
    <mergeCell ref="M23:M24"/>
    <mergeCell ref="N23:N24"/>
    <mergeCell ref="D25:D26"/>
    <mergeCell ref="E25:E26"/>
    <mergeCell ref="F25:F26"/>
    <mergeCell ref="G25:G26"/>
    <mergeCell ref="I25:I26"/>
    <mergeCell ref="J25:J26"/>
    <mergeCell ref="K25:K26"/>
    <mergeCell ref="L25:L26"/>
    <mergeCell ref="G23:G24"/>
    <mergeCell ref="H23:H24"/>
    <mergeCell ref="I23:I24"/>
    <mergeCell ref="J23:J24"/>
    <mergeCell ref="K23:K24"/>
    <mergeCell ref="L23:L24"/>
    <mergeCell ref="A23:A24"/>
    <mergeCell ref="B23:B24"/>
    <mergeCell ref="C23:C24"/>
    <mergeCell ref="D23:D24"/>
    <mergeCell ref="E23:E24"/>
    <mergeCell ref="F23:F24"/>
    <mergeCell ref="G21:G22"/>
    <mergeCell ref="J21:J22"/>
    <mergeCell ref="K21:K22"/>
    <mergeCell ref="L21:L22"/>
    <mergeCell ref="M21:M22"/>
    <mergeCell ref="N21:N22"/>
    <mergeCell ref="A21:A22"/>
    <mergeCell ref="B21:B22"/>
    <mergeCell ref="C21:C22"/>
    <mergeCell ref="D21:D22"/>
    <mergeCell ref="E21:E22"/>
    <mergeCell ref="F21:F22"/>
    <mergeCell ref="I19:I20"/>
    <mergeCell ref="J19:J20"/>
    <mergeCell ref="K19:K20"/>
    <mergeCell ref="L19:L20"/>
    <mergeCell ref="M19:M20"/>
    <mergeCell ref="N19:N20"/>
    <mergeCell ref="C19:C20"/>
    <mergeCell ref="D19:D20"/>
    <mergeCell ref="E19:E20"/>
    <mergeCell ref="F19:F20"/>
    <mergeCell ref="G19:G20"/>
    <mergeCell ref="H19:H20"/>
    <mergeCell ref="G17:G18"/>
    <mergeCell ref="J17:J18"/>
    <mergeCell ref="K17:K18"/>
    <mergeCell ref="L17:L18"/>
    <mergeCell ref="M17:M18"/>
    <mergeCell ref="N17:N18"/>
    <mergeCell ref="A17:A18"/>
    <mergeCell ref="B17:B18"/>
    <mergeCell ref="C17:C18"/>
    <mergeCell ref="D17:D18"/>
    <mergeCell ref="E17:E18"/>
    <mergeCell ref="F17:F18"/>
    <mergeCell ref="J9:J10"/>
    <mergeCell ref="K9:K10"/>
    <mergeCell ref="L9:L10"/>
    <mergeCell ref="M9:M10"/>
    <mergeCell ref="M11:M13"/>
    <mergeCell ref="N11:N13"/>
    <mergeCell ref="A13:A14"/>
    <mergeCell ref="B13:B14"/>
    <mergeCell ref="C13:C14"/>
    <mergeCell ref="D13:D14"/>
    <mergeCell ref="E13:E14"/>
    <mergeCell ref="F13:F14"/>
    <mergeCell ref="G13:G14"/>
    <mergeCell ref="J14:J16"/>
    <mergeCell ref="K14:K16"/>
    <mergeCell ref="L14:L16"/>
    <mergeCell ref="M14:M16"/>
    <mergeCell ref="N14:N16"/>
    <mergeCell ref="C15:C16"/>
    <mergeCell ref="D15:D16"/>
    <mergeCell ref="E15:E16"/>
    <mergeCell ref="F15:F16"/>
    <mergeCell ref="G15:G16"/>
    <mergeCell ref="A15:A16"/>
    <mergeCell ref="C11:C12"/>
    <mergeCell ref="D11:D12"/>
    <mergeCell ref="E11:E12"/>
    <mergeCell ref="F11:F12"/>
    <mergeCell ref="G11:G12"/>
    <mergeCell ref="I11:I13"/>
    <mergeCell ref="J11:J13"/>
    <mergeCell ref="K11:K13"/>
    <mergeCell ref="L11:L13"/>
    <mergeCell ref="A7:A8"/>
    <mergeCell ref="B7:B8"/>
    <mergeCell ref="C7:C8"/>
    <mergeCell ref="D7:D8"/>
    <mergeCell ref="E7:E8"/>
    <mergeCell ref="L7:L8"/>
    <mergeCell ref="M7:M8"/>
    <mergeCell ref="N7:N8"/>
    <mergeCell ref="A9:A10"/>
    <mergeCell ref="B9:B10"/>
    <mergeCell ref="C9:C10"/>
    <mergeCell ref="D9:D10"/>
    <mergeCell ref="E9:E10"/>
    <mergeCell ref="F9:F10"/>
    <mergeCell ref="G9:G10"/>
    <mergeCell ref="F7:F8"/>
    <mergeCell ref="G7:G8"/>
    <mergeCell ref="H7:H8"/>
    <mergeCell ref="I7:I8"/>
    <mergeCell ref="J7:J8"/>
    <mergeCell ref="K7:K8"/>
    <mergeCell ref="N9:N10"/>
    <mergeCell ref="H9:H10"/>
    <mergeCell ref="I9:I10"/>
    <mergeCell ref="A1:N1"/>
    <mergeCell ref="A4:G4"/>
    <mergeCell ref="H4:N4"/>
    <mergeCell ref="A5:A6"/>
    <mergeCell ref="B5:B6"/>
    <mergeCell ref="C5:C6"/>
    <mergeCell ref="D5:D6"/>
    <mergeCell ref="E5:E6"/>
    <mergeCell ref="F5:G5"/>
    <mergeCell ref="H5:H6"/>
    <mergeCell ref="I5:I6"/>
    <mergeCell ref="J5:J6"/>
    <mergeCell ref="K5:K6"/>
    <mergeCell ref="L5:L6"/>
    <mergeCell ref="M5:N5"/>
  </mergeCells>
  <phoneticPr fontId="3" type="noConversion"/>
  <pageMargins left="0.35433070866141736" right="0.35433070866141736" top="0.55118110236220474" bottom="0.82677165354330717" header="0.39370078740157483" footer="0.35433070866141736"/>
  <pageSetup paperSize="9" orientation="landscape" r:id="rId1"/>
  <headerFooter alignWithMargins="0">
    <oddFooter xml:space="preserve">&amp;C - &amp;P -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8"/>
  <sheetViews>
    <sheetView view="pageBreakPreview" zoomScale="110" zoomScaleNormal="115" zoomScaleSheetLayoutView="110" workbookViewId="0">
      <selection activeCell="U23" sqref="U23"/>
    </sheetView>
  </sheetViews>
  <sheetFormatPr defaultRowHeight="15" customHeight="1" x14ac:dyDescent="0.15"/>
  <cols>
    <col min="1" max="1" width="6.33203125" style="71" customWidth="1"/>
    <col min="2" max="2" width="7" style="71" customWidth="1"/>
    <col min="3" max="3" width="8.109375" style="72" customWidth="1"/>
    <col min="4" max="4" width="9.33203125" style="72" customWidth="1"/>
    <col min="5" max="6" width="9.6640625" style="73" customWidth="1"/>
    <col min="7" max="7" width="6.88671875" style="68" customWidth="1"/>
    <col min="8" max="8" width="6.6640625" style="68" customWidth="1"/>
    <col min="9" max="9" width="18.5546875" style="71" customWidth="1"/>
    <col min="10" max="10" width="10.109375" style="74" customWidth="1"/>
    <col min="11" max="11" width="1.5546875" style="71" customWidth="1"/>
    <col min="12" max="12" width="4.21875" style="71" customWidth="1"/>
    <col min="13" max="13" width="2.5546875" style="71" customWidth="1"/>
    <col min="14" max="14" width="4" style="71" customWidth="1"/>
    <col min="15" max="15" width="3.44140625" style="71" customWidth="1"/>
    <col min="16" max="16" width="3" style="71" customWidth="1"/>
    <col min="17" max="17" width="1.77734375" style="71" customWidth="1"/>
    <col min="18" max="18" width="10.77734375" style="75" customWidth="1"/>
    <col min="19" max="20" width="12.21875" style="74" hidden="1" customWidth="1"/>
    <col min="21" max="23" width="8.88671875" style="71"/>
    <col min="24" max="24" width="9.88671875" style="71" bestFit="1" customWidth="1"/>
    <col min="25" max="16384" width="8.88671875" style="71"/>
  </cols>
  <sheetData>
    <row r="1" spans="1:20" s="8" customFormat="1" ht="13.5" customHeight="1" x14ac:dyDescent="0.15">
      <c r="A1" s="1" t="s">
        <v>0</v>
      </c>
      <c r="B1" s="1"/>
      <c r="C1" s="2" t="s">
        <v>1</v>
      </c>
      <c r="D1" s="2"/>
      <c r="E1" s="3"/>
      <c r="F1" s="3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6" t="s">
        <v>2</v>
      </c>
      <c r="S1" s="7"/>
      <c r="T1" s="7"/>
    </row>
    <row r="2" spans="1:20" s="8" customFormat="1" ht="13.5" customHeight="1" x14ac:dyDescent="0.15">
      <c r="A2" s="638" t="s">
        <v>3</v>
      </c>
      <c r="B2" s="638" t="s">
        <v>4</v>
      </c>
      <c r="C2" s="638" t="s">
        <v>5</v>
      </c>
      <c r="D2" s="638" t="s">
        <v>6</v>
      </c>
      <c r="E2" s="9" t="s">
        <v>7</v>
      </c>
      <c r="F2" s="9" t="s">
        <v>430</v>
      </c>
      <c r="G2" s="640" t="s">
        <v>8</v>
      </c>
      <c r="H2" s="641"/>
      <c r="I2" s="620" t="s">
        <v>9</v>
      </c>
      <c r="J2" s="621"/>
      <c r="K2" s="621"/>
      <c r="L2" s="621"/>
      <c r="M2" s="621"/>
      <c r="N2" s="621"/>
      <c r="O2" s="621"/>
      <c r="P2" s="621"/>
      <c r="Q2" s="621"/>
      <c r="R2" s="622"/>
      <c r="S2" s="7"/>
      <c r="T2" s="7"/>
    </row>
    <row r="3" spans="1:20" s="8" customFormat="1" ht="13.5" customHeight="1" x14ac:dyDescent="0.15">
      <c r="A3" s="639"/>
      <c r="B3" s="639"/>
      <c r="C3" s="639"/>
      <c r="D3" s="639"/>
      <c r="E3" s="79" t="s">
        <v>10</v>
      </c>
      <c r="F3" s="79" t="s">
        <v>431</v>
      </c>
      <c r="G3" s="10" t="s">
        <v>11</v>
      </c>
      <c r="H3" s="10" t="s">
        <v>12</v>
      </c>
      <c r="I3" s="623"/>
      <c r="J3" s="624"/>
      <c r="K3" s="624"/>
      <c r="L3" s="624"/>
      <c r="M3" s="624"/>
      <c r="N3" s="624"/>
      <c r="O3" s="624"/>
      <c r="P3" s="624"/>
      <c r="Q3" s="624"/>
      <c r="R3" s="625"/>
      <c r="S3" s="7"/>
      <c r="T3" s="7"/>
    </row>
    <row r="4" spans="1:20" s="8" customFormat="1" ht="13.5" customHeight="1" x14ac:dyDescent="0.15">
      <c r="A4" s="617" t="s">
        <v>13</v>
      </c>
      <c r="B4" s="617"/>
      <c r="C4" s="647" t="s">
        <v>14</v>
      </c>
      <c r="D4" s="11"/>
      <c r="E4" s="477">
        <f>E6+E14+E19+E26+E52+E57</f>
        <v>1882318</v>
      </c>
      <c r="F4" s="12">
        <f>F6+F14+F19+F26+F52+F57</f>
        <v>1868440</v>
      </c>
      <c r="G4" s="646">
        <f>F4+F5-E4-E5</f>
        <v>-993355.21</v>
      </c>
      <c r="H4" s="633">
        <f>G4/(E4+E5)</f>
        <v>-0.13284456658742974</v>
      </c>
      <c r="I4" s="13"/>
      <c r="J4" s="14"/>
      <c r="K4" s="15"/>
      <c r="L4" s="15"/>
      <c r="M4" s="15"/>
      <c r="N4" s="15"/>
      <c r="O4" s="15"/>
      <c r="P4" s="15"/>
      <c r="Q4" s="15"/>
      <c r="R4" s="30">
        <f>SUM(R7,R15,R20,R25,R51,R56)</f>
        <v>6484219790</v>
      </c>
      <c r="S4" s="7"/>
      <c r="T4" s="7"/>
    </row>
    <row r="5" spans="1:20" s="8" customFormat="1" ht="13.5" customHeight="1" x14ac:dyDescent="0.15">
      <c r="A5" s="619"/>
      <c r="B5" s="619"/>
      <c r="C5" s="648"/>
      <c r="D5" s="17"/>
      <c r="E5" s="477">
        <f>E7+E15+E20+E27+E53+E58</f>
        <v>5595257</v>
      </c>
      <c r="F5" s="12">
        <f>F7+F15+F20+F27+F53+F58</f>
        <v>4615779.79</v>
      </c>
      <c r="G5" s="637"/>
      <c r="H5" s="634"/>
      <c r="I5" s="18"/>
      <c r="J5" s="19"/>
      <c r="K5" s="20"/>
      <c r="L5" s="20"/>
      <c r="M5" s="20"/>
      <c r="N5" s="20"/>
      <c r="O5" s="20"/>
      <c r="P5" s="20"/>
      <c r="Q5" s="20"/>
      <c r="R5" s="21"/>
      <c r="S5" s="7"/>
      <c r="T5" s="7"/>
    </row>
    <row r="6" spans="1:20" s="8" customFormat="1" ht="13.5" customHeight="1" x14ac:dyDescent="0.15">
      <c r="A6" s="642" t="s">
        <v>15</v>
      </c>
      <c r="B6" s="642" t="s">
        <v>15</v>
      </c>
      <c r="C6" s="644"/>
      <c r="D6" s="22"/>
      <c r="E6" s="386">
        <f>E8+E10</f>
        <v>1882318</v>
      </c>
      <c r="F6" s="12">
        <f>SUM(F8,F10,F12)</f>
        <v>1868440</v>
      </c>
      <c r="G6" s="646">
        <f>F6+F7-E6-E7</f>
        <v>-89157.129999999888</v>
      </c>
      <c r="H6" s="633">
        <f>G6/(E6+E7)</f>
        <v>-4.0972889283700388E-2</v>
      </c>
      <c r="I6" s="23"/>
      <c r="J6" s="24"/>
      <c r="K6" s="25"/>
      <c r="L6" s="25"/>
      <c r="M6" s="25"/>
      <c r="N6" s="25"/>
      <c r="O6" s="25"/>
      <c r="P6" s="25"/>
      <c r="Q6" s="25"/>
      <c r="R6" s="38"/>
      <c r="S6" s="7"/>
      <c r="T6" s="7"/>
    </row>
    <row r="7" spans="1:20" s="8" customFormat="1" ht="14.25" customHeight="1" x14ac:dyDescent="0.15">
      <c r="A7" s="619"/>
      <c r="B7" s="643"/>
      <c r="C7" s="645"/>
      <c r="D7" s="27"/>
      <c r="E7" s="386">
        <f>E13</f>
        <v>293685</v>
      </c>
      <c r="F7" s="12">
        <f>F13</f>
        <v>218405.87</v>
      </c>
      <c r="G7" s="637"/>
      <c r="H7" s="634"/>
      <c r="I7" s="23"/>
      <c r="J7" s="19"/>
      <c r="K7" s="20"/>
      <c r="L7" s="20"/>
      <c r="M7" s="20"/>
      <c r="N7" s="20"/>
      <c r="O7" s="20"/>
      <c r="P7" s="20"/>
      <c r="Q7" s="20"/>
      <c r="R7" s="33">
        <f>SUM(R9,R11,R13)</f>
        <v>2086845870</v>
      </c>
      <c r="S7" s="7"/>
      <c r="T7" s="7"/>
    </row>
    <row r="8" spans="1:20" s="8" customFormat="1" ht="18" customHeight="1" x14ac:dyDescent="0.15">
      <c r="A8" s="28"/>
      <c r="B8" s="28"/>
      <c r="C8" s="29" t="s">
        <v>16</v>
      </c>
      <c r="D8" s="29"/>
      <c r="E8" s="386">
        <v>1639026</v>
      </c>
      <c r="F8" s="12">
        <f>R9/1000</f>
        <v>1710162</v>
      </c>
      <c r="G8" s="646">
        <f>F8+F9-E8-E9</f>
        <v>71136</v>
      </c>
      <c r="H8" s="633">
        <f>G8/(E8+E9)</f>
        <v>4.3401385945067372E-2</v>
      </c>
      <c r="I8" s="13" t="s">
        <v>17</v>
      </c>
      <c r="J8" s="15"/>
      <c r="K8" s="15"/>
      <c r="L8" s="15"/>
      <c r="M8" s="15"/>
      <c r="N8" s="15"/>
      <c r="O8" s="15"/>
      <c r="P8" s="15"/>
      <c r="Q8" s="15"/>
      <c r="R8" s="30">
        <v>1710162000</v>
      </c>
      <c r="S8" s="7"/>
      <c r="T8" s="7"/>
    </row>
    <row r="9" spans="1:20" s="8" customFormat="1" ht="20.25" customHeight="1" x14ac:dyDescent="0.15">
      <c r="A9" s="28"/>
      <c r="B9" s="28"/>
      <c r="C9" s="31" t="s">
        <v>18</v>
      </c>
      <c r="D9" s="31"/>
      <c r="E9" s="393">
        <v>0</v>
      </c>
      <c r="F9" s="32">
        <v>0</v>
      </c>
      <c r="G9" s="637"/>
      <c r="H9" s="634"/>
      <c r="I9" s="18"/>
      <c r="J9" s="20"/>
      <c r="K9" s="20"/>
      <c r="L9" s="20"/>
      <c r="M9" s="20"/>
      <c r="N9" s="20"/>
      <c r="O9" s="20"/>
      <c r="P9" s="20"/>
      <c r="Q9" s="20" t="s">
        <v>13</v>
      </c>
      <c r="R9" s="33">
        <f>SUM(R8)</f>
        <v>1710162000</v>
      </c>
      <c r="S9" s="7">
        <v>1598504000</v>
      </c>
      <c r="T9" s="7"/>
    </row>
    <row r="10" spans="1:20" s="8" customFormat="1" ht="11.25" customHeight="1" x14ac:dyDescent="0.15">
      <c r="A10" s="28"/>
      <c r="B10" s="28"/>
      <c r="C10" s="34" t="s">
        <v>19</v>
      </c>
      <c r="D10" s="34"/>
      <c r="E10" s="389">
        <v>243292</v>
      </c>
      <c r="F10" s="35">
        <f>R11/1000</f>
        <v>158278</v>
      </c>
      <c r="G10" s="36"/>
      <c r="H10" s="37"/>
      <c r="I10" s="23" t="s">
        <v>20</v>
      </c>
      <c r="J10" s="25"/>
      <c r="K10" s="25"/>
      <c r="L10" s="25"/>
      <c r="M10" s="25"/>
      <c r="N10" s="25"/>
      <c r="O10" s="25"/>
      <c r="P10" s="25"/>
      <c r="Q10" s="25"/>
      <c r="R10" s="38">
        <v>158278000</v>
      </c>
      <c r="S10" s="7"/>
      <c r="T10" s="7"/>
    </row>
    <row r="11" spans="1:20" s="8" customFormat="1" ht="11.25" customHeight="1" x14ac:dyDescent="0.15">
      <c r="A11" s="28"/>
      <c r="B11" s="28"/>
      <c r="C11" s="34" t="s">
        <v>18</v>
      </c>
      <c r="D11" s="34"/>
      <c r="E11" s="389"/>
      <c r="F11" s="35"/>
      <c r="G11" s="36"/>
      <c r="H11" s="37"/>
      <c r="I11" s="23"/>
      <c r="J11" s="25"/>
      <c r="K11" s="25"/>
      <c r="L11" s="25"/>
      <c r="M11" s="25"/>
      <c r="N11" s="25"/>
      <c r="O11" s="25"/>
      <c r="P11" s="25"/>
      <c r="Q11" s="20" t="s">
        <v>13</v>
      </c>
      <c r="R11" s="33">
        <f>SUM(R10)</f>
        <v>158278000</v>
      </c>
      <c r="S11" s="7">
        <v>243292000</v>
      </c>
      <c r="T11" s="7"/>
    </row>
    <row r="12" spans="1:20" s="8" customFormat="1" ht="9.75" customHeight="1" x14ac:dyDescent="0.15">
      <c r="A12" s="28"/>
      <c r="B12" s="28"/>
      <c r="C12" s="642" t="s">
        <v>21</v>
      </c>
      <c r="D12" s="29"/>
      <c r="E12" s="386">
        <v>0</v>
      </c>
      <c r="F12" s="12">
        <v>0</v>
      </c>
      <c r="G12" s="646">
        <f>F12+F13-E12-E13</f>
        <v>-75279.13</v>
      </c>
      <c r="H12" s="633">
        <f>G12/(E12+E13)</f>
        <v>-0.25632609768970155</v>
      </c>
      <c r="I12" s="13" t="s">
        <v>22</v>
      </c>
      <c r="J12" s="15"/>
      <c r="K12" s="15"/>
      <c r="L12" s="15"/>
      <c r="M12" s="15"/>
      <c r="N12" s="15"/>
      <c r="O12" s="15"/>
      <c r="P12" s="15"/>
      <c r="Q12" s="15"/>
      <c r="R12" s="30">
        <v>218405870</v>
      </c>
      <c r="S12" s="7"/>
      <c r="T12" s="7"/>
    </row>
    <row r="13" spans="1:20" s="8" customFormat="1" ht="11.25" customHeight="1" x14ac:dyDescent="0.15">
      <c r="A13" s="28"/>
      <c r="B13" s="28"/>
      <c r="C13" s="643"/>
      <c r="D13" s="31"/>
      <c r="E13" s="393">
        <v>293685</v>
      </c>
      <c r="F13" s="32">
        <f>R13/1000</f>
        <v>218405.87</v>
      </c>
      <c r="G13" s="637"/>
      <c r="H13" s="634"/>
      <c r="I13" s="18"/>
      <c r="J13" s="20"/>
      <c r="K13" s="20"/>
      <c r="L13" s="20"/>
      <c r="M13" s="20"/>
      <c r="N13" s="20"/>
      <c r="O13" s="20"/>
      <c r="P13" s="20"/>
      <c r="Q13" s="20" t="s">
        <v>13</v>
      </c>
      <c r="R13" s="33">
        <f>SUM(R12)</f>
        <v>218405870</v>
      </c>
      <c r="S13" s="7"/>
      <c r="T13" s="7">
        <f>R13</f>
        <v>218405870</v>
      </c>
    </row>
    <row r="14" spans="1:20" s="8" customFormat="1" ht="13.5" customHeight="1" x14ac:dyDescent="0.15">
      <c r="A14" s="642" t="s">
        <v>23</v>
      </c>
      <c r="B14" s="642" t="s">
        <v>23</v>
      </c>
      <c r="C14" s="617"/>
      <c r="D14" s="29"/>
      <c r="E14" s="386">
        <f>E16</f>
        <v>0</v>
      </c>
      <c r="F14" s="12">
        <f>F16</f>
        <v>0</v>
      </c>
      <c r="G14" s="646">
        <f>F14+F15-E14-E15</f>
        <v>-6275</v>
      </c>
      <c r="H14" s="633">
        <f>G14/(E14+E15)</f>
        <v>-0.20934111759799834</v>
      </c>
      <c r="I14" s="13"/>
      <c r="J14" s="14"/>
      <c r="K14" s="15"/>
      <c r="L14" s="15"/>
      <c r="M14" s="15"/>
      <c r="N14" s="15"/>
      <c r="O14" s="15"/>
      <c r="P14" s="15"/>
      <c r="Q14" s="15"/>
      <c r="R14" s="160"/>
      <c r="S14" s="7"/>
      <c r="T14" s="7"/>
    </row>
    <row r="15" spans="1:20" s="8" customFormat="1" ht="13.5" customHeight="1" x14ac:dyDescent="0.15">
      <c r="A15" s="619"/>
      <c r="B15" s="619"/>
      <c r="C15" s="619"/>
      <c r="D15" s="31"/>
      <c r="E15" s="477">
        <f>E18</f>
        <v>29975</v>
      </c>
      <c r="F15" s="12">
        <f>F18</f>
        <v>23700</v>
      </c>
      <c r="G15" s="637"/>
      <c r="H15" s="634"/>
      <c r="I15" s="18"/>
      <c r="J15" s="19"/>
      <c r="K15" s="20"/>
      <c r="L15" s="20"/>
      <c r="M15" s="20"/>
      <c r="N15" s="20"/>
      <c r="O15" s="20"/>
      <c r="P15" s="20"/>
      <c r="Q15" s="20"/>
      <c r="R15" s="33">
        <f>SUM(R18)</f>
        <v>23700000</v>
      </c>
      <c r="S15" s="7"/>
      <c r="T15" s="7"/>
    </row>
    <row r="16" spans="1:20" s="8" customFormat="1" ht="13.5" customHeight="1" x14ac:dyDescent="0.15">
      <c r="A16" s="618"/>
      <c r="B16" s="618"/>
      <c r="C16" s="617" t="s">
        <v>24</v>
      </c>
      <c r="D16" s="29"/>
      <c r="E16" s="649">
        <v>0</v>
      </c>
      <c r="F16" s="649">
        <v>0</v>
      </c>
      <c r="G16" s="646">
        <f>F16+F18-E16-E18</f>
        <v>-6275</v>
      </c>
      <c r="H16" s="635">
        <f>G16/(E16+E18)</f>
        <v>-0.20934111759799834</v>
      </c>
      <c r="I16" s="13" t="s">
        <v>25</v>
      </c>
      <c r="J16" s="14"/>
      <c r="K16" s="15"/>
      <c r="L16" s="15"/>
      <c r="M16" s="15"/>
      <c r="N16" s="15"/>
      <c r="O16" s="15"/>
      <c r="P16" s="15"/>
      <c r="Q16" s="15"/>
      <c r="R16" s="39">
        <v>3700000</v>
      </c>
      <c r="S16" s="7"/>
      <c r="T16" s="7"/>
    </row>
    <row r="17" spans="1:20" s="8" customFormat="1" ht="13.5" customHeight="1" x14ac:dyDescent="0.15">
      <c r="A17" s="618"/>
      <c r="B17" s="618"/>
      <c r="C17" s="618"/>
      <c r="D17" s="34"/>
      <c r="E17" s="650"/>
      <c r="F17" s="650"/>
      <c r="G17" s="636"/>
      <c r="H17" s="636"/>
      <c r="I17" s="23" t="s">
        <v>26</v>
      </c>
      <c r="J17" s="24"/>
      <c r="K17" s="25"/>
      <c r="L17" s="25"/>
      <c r="M17" s="25"/>
      <c r="N17" s="25"/>
      <c r="O17" s="25"/>
      <c r="P17" s="25"/>
      <c r="Q17" s="25"/>
      <c r="R17" s="40">
        <v>20000000</v>
      </c>
      <c r="S17" s="7"/>
      <c r="T17" s="7"/>
    </row>
    <row r="18" spans="1:20" s="8" customFormat="1" ht="13.5" customHeight="1" x14ac:dyDescent="0.15">
      <c r="A18" s="619"/>
      <c r="B18" s="619"/>
      <c r="C18" s="619"/>
      <c r="D18" s="31"/>
      <c r="E18" s="387">
        <v>29975</v>
      </c>
      <c r="F18" s="41">
        <f>R18/1000</f>
        <v>23700</v>
      </c>
      <c r="G18" s="637"/>
      <c r="H18" s="637"/>
      <c r="I18" s="18"/>
      <c r="J18" s="19"/>
      <c r="K18" s="20"/>
      <c r="L18" s="20"/>
      <c r="M18" s="20"/>
      <c r="N18" s="20"/>
      <c r="O18" s="20"/>
      <c r="P18" s="20"/>
      <c r="Q18" s="42" t="s">
        <v>13</v>
      </c>
      <c r="R18" s="43">
        <f>SUM(R16:R17)</f>
        <v>23700000</v>
      </c>
      <c r="S18" s="7"/>
      <c r="T18" s="7">
        <f>R18</f>
        <v>23700000</v>
      </c>
    </row>
    <row r="19" spans="1:20" s="8" customFormat="1" ht="13.5" customHeight="1" x14ac:dyDescent="0.15">
      <c r="A19" s="617" t="s">
        <v>27</v>
      </c>
      <c r="B19" s="617" t="s">
        <v>27</v>
      </c>
      <c r="C19" s="617"/>
      <c r="D19" s="29"/>
      <c r="E19" s="386"/>
      <c r="F19" s="12"/>
      <c r="G19" s="646">
        <f>F19+F20-E19-E20</f>
        <v>-648926.72100000002</v>
      </c>
      <c r="H19" s="633">
        <f>G19/(E19+E20)</f>
        <v>-0.53907552727789287</v>
      </c>
      <c r="I19" s="13"/>
      <c r="J19" s="14"/>
      <c r="K19" s="15"/>
      <c r="L19" s="15"/>
      <c r="M19" s="15"/>
      <c r="N19" s="15"/>
      <c r="O19" s="15"/>
      <c r="P19" s="15"/>
      <c r="Q19" s="15"/>
      <c r="R19" s="16"/>
      <c r="S19" s="7"/>
      <c r="T19" s="7"/>
    </row>
    <row r="20" spans="1:20" s="8" customFormat="1" ht="10.5" customHeight="1" x14ac:dyDescent="0.15">
      <c r="A20" s="619"/>
      <c r="B20" s="619"/>
      <c r="C20" s="619"/>
      <c r="D20" s="31"/>
      <c r="E20" s="386">
        <v>1203777</v>
      </c>
      <c r="F20" s="12">
        <f>F22</f>
        <v>554850.27899999998</v>
      </c>
      <c r="G20" s="637"/>
      <c r="H20" s="634"/>
      <c r="I20" s="18"/>
      <c r="J20" s="19"/>
      <c r="K20" s="20"/>
      <c r="L20" s="20"/>
      <c r="M20" s="20"/>
      <c r="N20" s="20"/>
      <c r="O20" s="20"/>
      <c r="P20" s="20"/>
      <c r="Q20" s="20"/>
      <c r="R20" s="33">
        <f>SUM(R22)</f>
        <v>554850279</v>
      </c>
      <c r="S20" s="7"/>
      <c r="T20" s="7"/>
    </row>
    <row r="21" spans="1:20" s="8" customFormat="1" ht="10.5" customHeight="1" x14ac:dyDescent="0.15">
      <c r="A21" s="617"/>
      <c r="B21" s="617"/>
      <c r="C21" s="617" t="s">
        <v>27</v>
      </c>
      <c r="D21" s="29"/>
      <c r="E21" s="386"/>
      <c r="F21" s="12"/>
      <c r="G21" s="646">
        <f>F21+F22-E21-E22</f>
        <v>-491217.72100000002</v>
      </c>
      <c r="H21" s="633">
        <f>G21/(E21+E22)</f>
        <v>-0.46958488453905484</v>
      </c>
      <c r="I21" s="13" t="s">
        <v>28</v>
      </c>
      <c r="J21" s="14"/>
      <c r="K21" s="15"/>
      <c r="L21" s="15"/>
      <c r="M21" s="15"/>
      <c r="N21" s="15"/>
      <c r="O21" s="15"/>
      <c r="P21" s="15"/>
      <c r="Q21" s="15"/>
      <c r="R21" s="44">
        <f>553850279+1000000</f>
        <v>554850279</v>
      </c>
      <c r="S21" s="7"/>
      <c r="T21" s="7"/>
    </row>
    <row r="22" spans="1:20" s="8" customFormat="1" ht="11.25" customHeight="1" x14ac:dyDescent="0.15">
      <c r="A22" s="619"/>
      <c r="B22" s="619"/>
      <c r="C22" s="619"/>
      <c r="D22" s="31"/>
      <c r="E22" s="386">
        <v>1046068</v>
      </c>
      <c r="F22" s="12">
        <f>R22/1000</f>
        <v>554850.27899999998</v>
      </c>
      <c r="G22" s="637"/>
      <c r="H22" s="634"/>
      <c r="I22" s="18"/>
      <c r="J22" s="19"/>
      <c r="K22" s="20"/>
      <c r="L22" s="20"/>
      <c r="M22" s="20"/>
      <c r="N22" s="20"/>
      <c r="O22" s="20"/>
      <c r="P22" s="20"/>
      <c r="Q22" s="57" t="s">
        <v>13</v>
      </c>
      <c r="R22" s="58">
        <f>SUM(R21)</f>
        <v>554850279</v>
      </c>
      <c r="S22" s="7"/>
      <c r="T22" s="7">
        <f>R21-S22</f>
        <v>554850279</v>
      </c>
    </row>
    <row r="23" spans="1:20" s="8" customFormat="1" ht="11.25" customHeight="1" x14ac:dyDescent="0.15">
      <c r="A23" s="617" t="s">
        <v>29</v>
      </c>
      <c r="B23" s="617" t="s">
        <v>29</v>
      </c>
      <c r="C23" s="617"/>
      <c r="D23" s="385"/>
      <c r="E23" s="386"/>
      <c r="F23" s="386"/>
      <c r="G23" s="384"/>
      <c r="H23" s="388"/>
      <c r="I23" s="23"/>
      <c r="J23" s="24"/>
      <c r="K23" s="25"/>
      <c r="L23" s="25"/>
      <c r="M23" s="25"/>
      <c r="N23" s="25"/>
      <c r="O23" s="25"/>
      <c r="P23" s="25"/>
      <c r="Q23" s="25"/>
      <c r="R23" s="50"/>
      <c r="S23" s="7"/>
      <c r="T23" s="7"/>
    </row>
    <row r="24" spans="1:20" s="8" customFormat="1" ht="11.25" customHeight="1" x14ac:dyDescent="0.15">
      <c r="A24" s="618"/>
      <c r="B24" s="618"/>
      <c r="C24" s="618"/>
      <c r="D24" s="385"/>
      <c r="E24" s="631">
        <f>E27</f>
        <v>3557154</v>
      </c>
      <c r="F24" s="631">
        <f>F27</f>
        <v>3341616</v>
      </c>
      <c r="G24" s="384"/>
      <c r="H24" s="388"/>
      <c r="I24" s="23"/>
      <c r="J24" s="24"/>
      <c r="K24" s="25"/>
      <c r="L24" s="25"/>
      <c r="M24" s="25"/>
      <c r="N24" s="25"/>
      <c r="O24" s="25"/>
      <c r="P24" s="25"/>
      <c r="Q24" s="25"/>
      <c r="R24" s="50"/>
      <c r="S24" s="7"/>
      <c r="T24" s="7"/>
    </row>
    <row r="25" spans="1:20" s="8" customFormat="1" ht="11.25" customHeight="1" x14ac:dyDescent="0.15">
      <c r="A25" s="618"/>
      <c r="B25" s="618"/>
      <c r="C25" s="619"/>
      <c r="D25" s="385"/>
      <c r="E25" s="632"/>
      <c r="F25" s="632"/>
      <c r="G25" s="384"/>
      <c r="H25" s="388"/>
      <c r="I25" s="23"/>
      <c r="J25" s="24"/>
      <c r="K25" s="25"/>
      <c r="L25" s="25"/>
      <c r="M25" s="25"/>
      <c r="N25" s="25"/>
      <c r="O25" s="25"/>
      <c r="P25" s="25"/>
      <c r="Q25" s="25"/>
      <c r="R25" s="50">
        <f>SUM(R48)</f>
        <v>3341616000</v>
      </c>
      <c r="S25" s="7"/>
      <c r="T25" s="7"/>
    </row>
    <row r="26" spans="1:20" s="8" customFormat="1" ht="13.5" customHeight="1" x14ac:dyDescent="0.15">
      <c r="A26" s="617"/>
      <c r="B26" s="617"/>
      <c r="C26" s="617" t="s">
        <v>29</v>
      </c>
      <c r="D26" s="29"/>
      <c r="E26" s="46">
        <v>0</v>
      </c>
      <c r="F26" s="46">
        <v>0</v>
      </c>
      <c r="G26" s="626">
        <f>F26+F27-E26-E27</f>
        <v>-215538</v>
      </c>
      <c r="H26" s="628">
        <f>G26/(E26+E27)</f>
        <v>-6.0592822239352022E-2</v>
      </c>
      <c r="I26" s="13" t="s">
        <v>30</v>
      </c>
      <c r="J26" s="15"/>
      <c r="K26" s="47"/>
      <c r="L26" s="47"/>
      <c r="M26" s="47"/>
      <c r="N26" s="47"/>
      <c r="O26" s="47"/>
      <c r="P26" s="47"/>
      <c r="Q26" s="47"/>
      <c r="R26" s="48"/>
      <c r="S26" s="7"/>
      <c r="T26" s="7"/>
    </row>
    <row r="27" spans="1:20" s="8" customFormat="1" ht="13.5" customHeight="1" x14ac:dyDescent="0.15">
      <c r="A27" s="618"/>
      <c r="B27" s="618"/>
      <c r="C27" s="618"/>
      <c r="D27" s="34"/>
      <c r="E27" s="392">
        <v>3557154</v>
      </c>
      <c r="F27" s="49">
        <f>R48/1000</f>
        <v>3341616</v>
      </c>
      <c r="G27" s="627"/>
      <c r="H27" s="629"/>
      <c r="I27" s="23" t="s">
        <v>31</v>
      </c>
      <c r="J27" s="25"/>
      <c r="K27" s="42"/>
      <c r="L27" s="42"/>
      <c r="M27" s="42"/>
      <c r="N27" s="42"/>
      <c r="O27" s="42"/>
      <c r="P27" s="42"/>
      <c r="Q27" s="42"/>
      <c r="R27" s="50">
        <v>2904000</v>
      </c>
      <c r="S27" s="7"/>
      <c r="T27" s="7"/>
    </row>
    <row r="28" spans="1:20" s="8" customFormat="1" ht="13.5" customHeight="1" x14ac:dyDescent="0.15">
      <c r="A28" s="618"/>
      <c r="B28" s="618"/>
      <c r="C28" s="618"/>
      <c r="D28" s="34"/>
      <c r="E28" s="392"/>
      <c r="F28" s="49"/>
      <c r="G28" s="51"/>
      <c r="H28" s="52"/>
      <c r="I28" s="23" t="s">
        <v>32</v>
      </c>
      <c r="J28" s="25"/>
      <c r="K28" s="42"/>
      <c r="L28" s="42"/>
      <c r="M28" s="42"/>
      <c r="N28" s="42"/>
      <c r="O28" s="42"/>
      <c r="P28" s="42"/>
      <c r="Q28" s="42"/>
      <c r="R28" s="50">
        <v>97950000</v>
      </c>
      <c r="S28" s="7"/>
      <c r="T28" s="7"/>
    </row>
    <row r="29" spans="1:20" s="8" customFormat="1" ht="13.5" customHeight="1" x14ac:dyDescent="0.15">
      <c r="A29" s="28"/>
      <c r="B29" s="28"/>
      <c r="C29" s="28"/>
      <c r="D29" s="34"/>
      <c r="E29" s="392"/>
      <c r="F29" s="49"/>
      <c r="G29" s="51"/>
      <c r="H29" s="52"/>
      <c r="I29" s="23" t="s">
        <v>33</v>
      </c>
      <c r="J29" s="24">
        <v>10000</v>
      </c>
      <c r="K29" s="42" t="s">
        <v>602</v>
      </c>
      <c r="L29" s="42">
        <v>15</v>
      </c>
      <c r="M29" s="42" t="s">
        <v>631</v>
      </c>
      <c r="N29" s="42" t="s">
        <v>602</v>
      </c>
      <c r="O29" s="42">
        <v>2</v>
      </c>
      <c r="P29" s="42" t="s">
        <v>644</v>
      </c>
      <c r="Q29" s="42" t="s">
        <v>605</v>
      </c>
      <c r="R29" s="50">
        <f>J29*L29*O29</f>
        <v>300000</v>
      </c>
      <c r="S29" s="7"/>
      <c r="T29" s="7"/>
    </row>
    <row r="30" spans="1:20" s="8" customFormat="1" ht="13.5" customHeight="1" x14ac:dyDescent="0.15">
      <c r="A30" s="28"/>
      <c r="B30" s="28"/>
      <c r="C30" s="28"/>
      <c r="D30" s="309"/>
      <c r="E30" s="392"/>
      <c r="F30" s="322"/>
      <c r="G30" s="51"/>
      <c r="H30" s="317"/>
      <c r="I30" s="23" t="s">
        <v>643</v>
      </c>
      <c r="J30" s="24">
        <v>10000</v>
      </c>
      <c r="K30" s="42" t="s">
        <v>602</v>
      </c>
      <c r="L30" s="42">
        <v>5</v>
      </c>
      <c r="M30" s="42" t="s">
        <v>631</v>
      </c>
      <c r="N30" s="42" t="s">
        <v>602</v>
      </c>
      <c r="O30" s="42">
        <v>7</v>
      </c>
      <c r="P30" s="42" t="s">
        <v>644</v>
      </c>
      <c r="Q30" s="42" t="s">
        <v>605</v>
      </c>
      <c r="R30" s="50">
        <f>J30*L30*O30</f>
        <v>350000</v>
      </c>
      <c r="S30" s="7"/>
      <c r="T30" s="7"/>
    </row>
    <row r="31" spans="1:20" s="8" customFormat="1" ht="13.5" customHeight="1" x14ac:dyDescent="0.15">
      <c r="A31" s="28"/>
      <c r="B31" s="28"/>
      <c r="C31" s="28"/>
      <c r="D31" s="34"/>
      <c r="E31" s="392"/>
      <c r="F31" s="49"/>
      <c r="G31" s="51"/>
      <c r="H31" s="52"/>
      <c r="I31" s="23" t="s">
        <v>34</v>
      </c>
      <c r="J31" s="24">
        <v>50000</v>
      </c>
      <c r="K31" s="42" t="s">
        <v>602</v>
      </c>
      <c r="L31" s="42">
        <v>10</v>
      </c>
      <c r="M31" s="42" t="s">
        <v>631</v>
      </c>
      <c r="N31" s="42" t="s">
        <v>602</v>
      </c>
      <c r="O31" s="42">
        <v>1</v>
      </c>
      <c r="P31" s="42" t="s">
        <v>644</v>
      </c>
      <c r="Q31" s="42" t="s">
        <v>605</v>
      </c>
      <c r="R31" s="50">
        <f t="shared" ref="R31:R37" si="0">J31*L31*O31</f>
        <v>500000</v>
      </c>
      <c r="S31" s="7"/>
      <c r="T31" s="7"/>
    </row>
    <row r="32" spans="1:20" s="8" customFormat="1" ht="13.5" customHeight="1" x14ac:dyDescent="0.15">
      <c r="A32" s="28"/>
      <c r="B32" s="28"/>
      <c r="C32" s="28"/>
      <c r="D32" s="34"/>
      <c r="E32" s="392"/>
      <c r="F32" s="49"/>
      <c r="G32" s="51"/>
      <c r="H32" s="52"/>
      <c r="I32" s="53" t="s">
        <v>35</v>
      </c>
      <c r="J32" s="24">
        <v>10000</v>
      </c>
      <c r="K32" s="42" t="s">
        <v>602</v>
      </c>
      <c r="L32" s="42">
        <v>8</v>
      </c>
      <c r="M32" s="42" t="s">
        <v>631</v>
      </c>
      <c r="N32" s="42" t="s">
        <v>602</v>
      </c>
      <c r="O32" s="42">
        <v>7</v>
      </c>
      <c r="P32" s="42" t="s">
        <v>619</v>
      </c>
      <c r="Q32" s="42" t="s">
        <v>605</v>
      </c>
      <c r="R32" s="50">
        <f t="shared" si="0"/>
        <v>560000</v>
      </c>
      <c r="S32" s="7"/>
      <c r="T32" s="7"/>
    </row>
    <row r="33" spans="1:24" s="8" customFormat="1" ht="14.25" customHeight="1" x14ac:dyDescent="0.15">
      <c r="A33" s="28"/>
      <c r="B33" s="28"/>
      <c r="C33" s="28"/>
      <c r="D33" s="34"/>
      <c r="E33" s="392"/>
      <c r="F33" s="49"/>
      <c r="G33" s="51"/>
      <c r="H33" s="52"/>
      <c r="I33" s="53" t="s">
        <v>36</v>
      </c>
      <c r="J33" s="24">
        <v>10000</v>
      </c>
      <c r="K33" s="42" t="s">
        <v>602</v>
      </c>
      <c r="L33" s="42">
        <v>16</v>
      </c>
      <c r="M33" s="42" t="s">
        <v>631</v>
      </c>
      <c r="N33" s="42" t="s">
        <v>602</v>
      </c>
      <c r="O33" s="42">
        <v>8</v>
      </c>
      <c r="P33" s="42" t="s">
        <v>644</v>
      </c>
      <c r="Q33" s="42" t="s">
        <v>605</v>
      </c>
      <c r="R33" s="50">
        <f t="shared" si="0"/>
        <v>1280000</v>
      </c>
      <c r="S33" s="7"/>
      <c r="T33" s="7"/>
    </row>
    <row r="34" spans="1:24" s="8" customFormat="1" ht="13.5" customHeight="1" x14ac:dyDescent="0.15">
      <c r="A34" s="28"/>
      <c r="B34" s="28"/>
      <c r="C34" s="28"/>
      <c r="D34" s="34"/>
      <c r="E34" s="392"/>
      <c r="F34" s="49"/>
      <c r="G34" s="51"/>
      <c r="H34" s="52"/>
      <c r="I34" s="53" t="s">
        <v>37</v>
      </c>
      <c r="J34" s="24">
        <v>20000</v>
      </c>
      <c r="K34" s="42" t="s">
        <v>602</v>
      </c>
      <c r="L34" s="42">
        <v>10</v>
      </c>
      <c r="M34" s="42" t="s">
        <v>631</v>
      </c>
      <c r="N34" s="42" t="s">
        <v>602</v>
      </c>
      <c r="O34" s="42">
        <v>1</v>
      </c>
      <c r="P34" s="42" t="s">
        <v>644</v>
      </c>
      <c r="Q34" s="42" t="s">
        <v>605</v>
      </c>
      <c r="R34" s="50">
        <f t="shared" si="0"/>
        <v>200000</v>
      </c>
      <c r="S34" s="7"/>
      <c r="T34" s="7"/>
    </row>
    <row r="35" spans="1:24" s="8" customFormat="1" ht="13.5" customHeight="1" x14ac:dyDescent="0.15">
      <c r="A35" s="28"/>
      <c r="B35" s="28"/>
      <c r="C35" s="28"/>
      <c r="D35" s="34"/>
      <c r="E35" s="392"/>
      <c r="F35" s="49"/>
      <c r="G35" s="51"/>
      <c r="H35" s="52"/>
      <c r="I35" s="53" t="s">
        <v>38</v>
      </c>
      <c r="J35" s="24">
        <v>20000</v>
      </c>
      <c r="K35" s="42" t="s">
        <v>602</v>
      </c>
      <c r="L35" s="42">
        <v>20</v>
      </c>
      <c r="M35" s="42" t="s">
        <v>631</v>
      </c>
      <c r="N35" s="42" t="s">
        <v>602</v>
      </c>
      <c r="O35" s="42">
        <v>1</v>
      </c>
      <c r="P35" s="42" t="s">
        <v>644</v>
      </c>
      <c r="Q35" s="42" t="s">
        <v>605</v>
      </c>
      <c r="R35" s="50">
        <f t="shared" si="0"/>
        <v>400000</v>
      </c>
      <c r="S35" s="7"/>
      <c r="T35" s="7"/>
      <c r="W35" s="8" t="s">
        <v>1095</v>
      </c>
      <c r="X35" s="372"/>
    </row>
    <row r="36" spans="1:24" s="8" customFormat="1" ht="13.5" customHeight="1" x14ac:dyDescent="0.15">
      <c r="A36" s="28"/>
      <c r="B36" s="28"/>
      <c r="C36" s="28"/>
      <c r="D36" s="34"/>
      <c r="E36" s="392"/>
      <c r="F36" s="49"/>
      <c r="G36" s="51"/>
      <c r="H36" s="52"/>
      <c r="I36" s="53" t="s">
        <v>713</v>
      </c>
      <c r="J36" s="24">
        <v>10000</v>
      </c>
      <c r="K36" s="42" t="s">
        <v>602</v>
      </c>
      <c r="L36" s="42">
        <v>20</v>
      </c>
      <c r="M36" s="42" t="s">
        <v>631</v>
      </c>
      <c r="N36" s="42" t="s">
        <v>602</v>
      </c>
      <c r="O36" s="42">
        <v>2</v>
      </c>
      <c r="P36" s="42" t="s">
        <v>644</v>
      </c>
      <c r="Q36" s="42" t="s">
        <v>605</v>
      </c>
      <c r="R36" s="50">
        <f t="shared" si="0"/>
        <v>400000</v>
      </c>
      <c r="S36" s="7"/>
      <c r="T36" s="7"/>
      <c r="W36" s="8" t="s">
        <v>1096</v>
      </c>
      <c r="X36" s="372"/>
    </row>
    <row r="37" spans="1:24" s="8" customFormat="1" ht="13.5" customHeight="1" x14ac:dyDescent="0.15">
      <c r="A37" s="28"/>
      <c r="B37" s="28"/>
      <c r="C37" s="28"/>
      <c r="D37" s="34"/>
      <c r="E37" s="392"/>
      <c r="F37" s="49"/>
      <c r="G37" s="51"/>
      <c r="H37" s="52"/>
      <c r="I37" s="53" t="s">
        <v>714</v>
      </c>
      <c r="J37" s="24">
        <v>10000</v>
      </c>
      <c r="K37" s="42" t="s">
        <v>602</v>
      </c>
      <c r="L37" s="42">
        <v>8</v>
      </c>
      <c r="M37" s="42" t="s">
        <v>631</v>
      </c>
      <c r="N37" s="42" t="s">
        <v>602</v>
      </c>
      <c r="O37" s="42">
        <v>8</v>
      </c>
      <c r="P37" s="42" t="s">
        <v>644</v>
      </c>
      <c r="Q37" s="42" t="s">
        <v>605</v>
      </c>
      <c r="R37" s="50">
        <f t="shared" si="0"/>
        <v>640000</v>
      </c>
      <c r="S37" s="7"/>
      <c r="T37" s="7"/>
      <c r="W37" s="8" t="s">
        <v>1097</v>
      </c>
      <c r="X37" s="372"/>
    </row>
    <row r="38" spans="1:24" s="8" customFormat="1" ht="13.5" customHeight="1" x14ac:dyDescent="0.15">
      <c r="A38" s="28"/>
      <c r="B38" s="28"/>
      <c r="C38" s="28"/>
      <c r="D38" s="34"/>
      <c r="E38" s="392"/>
      <c r="F38" s="49"/>
      <c r="G38" s="51"/>
      <c r="H38" s="52"/>
      <c r="I38" s="53" t="s">
        <v>715</v>
      </c>
      <c r="J38" s="24">
        <v>100000</v>
      </c>
      <c r="K38" s="42" t="s">
        <v>602</v>
      </c>
      <c r="L38" s="42">
        <v>15</v>
      </c>
      <c r="M38" s="42" t="s">
        <v>631</v>
      </c>
      <c r="N38" s="42" t="s">
        <v>602</v>
      </c>
      <c r="O38" s="42">
        <v>1</v>
      </c>
      <c r="P38" s="42" t="s">
        <v>600</v>
      </c>
      <c r="Q38" s="42" t="s">
        <v>605</v>
      </c>
      <c r="R38" s="50">
        <f>J38*L38</f>
        <v>1500000</v>
      </c>
      <c r="S38" s="7"/>
      <c r="T38" s="7"/>
      <c r="W38" s="8" t="s">
        <v>1100</v>
      </c>
      <c r="X38" s="372">
        <v>86000000</v>
      </c>
    </row>
    <row r="39" spans="1:24" s="8" customFormat="1" ht="13.5" customHeight="1" x14ac:dyDescent="0.15">
      <c r="A39" s="28"/>
      <c r="B39" s="28"/>
      <c r="C39" s="28"/>
      <c r="D39" s="309"/>
      <c r="E39" s="392"/>
      <c r="F39" s="322"/>
      <c r="G39" s="51"/>
      <c r="H39" s="317"/>
      <c r="I39" s="53" t="s">
        <v>712</v>
      </c>
      <c r="J39" s="24">
        <v>20000</v>
      </c>
      <c r="K39" s="42" t="s">
        <v>602</v>
      </c>
      <c r="L39" s="42">
        <v>40</v>
      </c>
      <c r="M39" s="42" t="s">
        <v>631</v>
      </c>
      <c r="N39" s="42" t="s">
        <v>602</v>
      </c>
      <c r="O39" s="42">
        <v>1</v>
      </c>
      <c r="P39" s="42" t="s">
        <v>644</v>
      </c>
      <c r="Q39" s="42" t="s">
        <v>605</v>
      </c>
      <c r="R39" s="50">
        <f>J39*L39</f>
        <v>800000</v>
      </c>
      <c r="S39" s="7"/>
      <c r="T39" s="7"/>
      <c r="W39" s="8" t="s">
        <v>1103</v>
      </c>
      <c r="X39" s="372">
        <v>48000000</v>
      </c>
    </row>
    <row r="40" spans="1:24" s="8" customFormat="1" ht="13.5" customHeight="1" x14ac:dyDescent="0.15">
      <c r="A40" s="28"/>
      <c r="B40" s="28"/>
      <c r="C40" s="28"/>
      <c r="D40" s="34"/>
      <c r="E40" s="392"/>
      <c r="F40" s="49"/>
      <c r="G40" s="51"/>
      <c r="H40" s="52"/>
      <c r="I40" s="23" t="s">
        <v>39</v>
      </c>
      <c r="J40" s="630"/>
      <c r="K40" s="630"/>
      <c r="L40" s="630"/>
      <c r="M40" s="630"/>
      <c r="N40" s="630"/>
      <c r="O40" s="630"/>
      <c r="P40" s="630"/>
      <c r="Q40" s="630"/>
      <c r="R40" s="337">
        <v>3065880000</v>
      </c>
      <c r="S40" s="7"/>
      <c r="T40" s="7"/>
      <c r="W40" s="8" t="s">
        <v>1098</v>
      </c>
      <c r="X40" s="372">
        <v>15000000</v>
      </c>
    </row>
    <row r="41" spans="1:24" s="8" customFormat="1" ht="13.5" customHeight="1" x14ac:dyDescent="0.15">
      <c r="A41" s="28"/>
      <c r="B41" s="28"/>
      <c r="C41" s="28"/>
      <c r="D41" s="34"/>
      <c r="E41" s="392"/>
      <c r="F41" s="49"/>
      <c r="G41" s="51"/>
      <c r="H41" s="52"/>
      <c r="I41" s="23" t="s">
        <v>40</v>
      </c>
      <c r="J41" s="25"/>
      <c r="K41" s="42"/>
      <c r="L41" s="42"/>
      <c r="M41" s="42"/>
      <c r="N41" s="42"/>
      <c r="O41" s="42"/>
      <c r="P41" s="42"/>
      <c r="Q41" s="42"/>
      <c r="R41" s="50">
        <v>1920000</v>
      </c>
      <c r="S41" s="7"/>
      <c r="T41" s="7"/>
      <c r="W41" s="8" t="s">
        <v>1099</v>
      </c>
      <c r="X41" s="372"/>
    </row>
    <row r="42" spans="1:24" s="8" customFormat="1" ht="13.5" customHeight="1" x14ac:dyDescent="0.15">
      <c r="A42" s="28"/>
      <c r="B42" s="28"/>
      <c r="C42" s="28"/>
      <c r="D42" s="34"/>
      <c r="E42" s="392"/>
      <c r="F42" s="49"/>
      <c r="G42" s="51"/>
      <c r="H42" s="52"/>
      <c r="I42" s="53" t="s">
        <v>41</v>
      </c>
      <c r="J42" s="25"/>
      <c r="K42" s="42"/>
      <c r="L42" s="42"/>
      <c r="M42" s="42"/>
      <c r="N42" s="42"/>
      <c r="O42" s="42"/>
      <c r="P42" s="42"/>
      <c r="Q42" s="42"/>
      <c r="R42" s="50">
        <v>7552000</v>
      </c>
      <c r="S42" s="7"/>
      <c r="T42" s="7"/>
      <c r="W42" s="8" t="s">
        <v>1101</v>
      </c>
      <c r="X42" s="372"/>
    </row>
    <row r="43" spans="1:24" s="8" customFormat="1" ht="13.5" customHeight="1" x14ac:dyDescent="0.15">
      <c r="A43" s="28"/>
      <c r="B43" s="28"/>
      <c r="C43" s="28"/>
      <c r="D43" s="34"/>
      <c r="E43" s="392"/>
      <c r="F43" s="49"/>
      <c r="G43" s="51"/>
      <c r="H43" s="52"/>
      <c r="I43" s="23" t="s">
        <v>42</v>
      </c>
      <c r="J43" s="24">
        <v>60000</v>
      </c>
      <c r="K43" s="42" t="s">
        <v>602</v>
      </c>
      <c r="L43" s="42">
        <v>8</v>
      </c>
      <c r="M43" s="42" t="s">
        <v>631</v>
      </c>
      <c r="N43" s="42"/>
      <c r="O43" s="42"/>
      <c r="P43" s="42"/>
      <c r="Q43" s="42" t="s">
        <v>605</v>
      </c>
      <c r="R43" s="50">
        <f>J43*L43</f>
        <v>480000</v>
      </c>
      <c r="S43" s="7"/>
      <c r="T43" s="7"/>
    </row>
    <row r="44" spans="1:24" s="8" customFormat="1" ht="13.5" customHeight="1" x14ac:dyDescent="0.15">
      <c r="A44" s="27"/>
      <c r="B44" s="27"/>
      <c r="C44" s="27"/>
      <c r="D44" s="31"/>
      <c r="E44" s="391"/>
      <c r="F44" s="54"/>
      <c r="G44" s="55"/>
      <c r="H44" s="56"/>
      <c r="I44" s="18" t="s">
        <v>43</v>
      </c>
      <c r="J44" s="20"/>
      <c r="K44" s="20"/>
      <c r="L44" s="20"/>
      <c r="M44" s="20"/>
      <c r="N44" s="20"/>
      <c r="O44" s="20"/>
      <c r="P44" s="20"/>
      <c r="Q44" s="20"/>
      <c r="R44" s="45">
        <v>7000000</v>
      </c>
      <c r="S44" s="7"/>
      <c r="T44" s="7"/>
    </row>
    <row r="45" spans="1:24" s="8" customFormat="1" ht="13.5" customHeight="1" x14ac:dyDescent="0.15">
      <c r="A45" s="28"/>
      <c r="B45" s="28"/>
      <c r="C45" s="28"/>
      <c r="D45" s="34"/>
      <c r="E45" s="392"/>
      <c r="F45" s="49"/>
      <c r="G45" s="51"/>
      <c r="H45" s="52"/>
      <c r="I45" s="23" t="s">
        <v>44</v>
      </c>
      <c r="J45" s="25"/>
      <c r="K45" s="25"/>
      <c r="L45" s="25"/>
      <c r="M45" s="25"/>
      <c r="N45" s="25"/>
      <c r="O45" s="25"/>
      <c r="P45" s="25"/>
      <c r="Q45" s="25"/>
      <c r="R45" s="50">
        <v>67000000</v>
      </c>
      <c r="S45" s="7"/>
      <c r="T45" s="7"/>
    </row>
    <row r="46" spans="1:24" s="8" customFormat="1" ht="13.5" customHeight="1" x14ac:dyDescent="0.15">
      <c r="A46" s="28"/>
      <c r="B46" s="28"/>
      <c r="C46" s="28"/>
      <c r="D46" s="34"/>
      <c r="E46" s="392"/>
      <c r="F46" s="49"/>
      <c r="G46" s="51"/>
      <c r="H46" s="52"/>
      <c r="I46" s="23" t="s">
        <v>45</v>
      </c>
      <c r="J46" s="24">
        <v>7000000</v>
      </c>
      <c r="K46" s="42" t="s">
        <v>602</v>
      </c>
      <c r="L46" s="42">
        <v>12</v>
      </c>
      <c r="M46" s="42" t="s">
        <v>769</v>
      </c>
      <c r="N46" s="42"/>
      <c r="O46" s="42"/>
      <c r="P46" s="42"/>
      <c r="Q46" s="42" t="s">
        <v>605</v>
      </c>
      <c r="R46" s="301">
        <f>J46*L46</f>
        <v>84000000</v>
      </c>
      <c r="S46" s="7"/>
      <c r="T46" s="7"/>
    </row>
    <row r="47" spans="1:24" s="8" customFormat="1" ht="13.5" customHeight="1" x14ac:dyDescent="0.15">
      <c r="A47" s="28"/>
      <c r="B47" s="28"/>
      <c r="C47" s="28"/>
      <c r="D47" s="309"/>
      <c r="E47" s="392"/>
      <c r="F47" s="322"/>
      <c r="G47" s="51"/>
      <c r="H47" s="317"/>
      <c r="I47" s="23"/>
      <c r="J47" s="24"/>
      <c r="K47" s="42"/>
      <c r="L47" s="42"/>
      <c r="M47" s="42"/>
      <c r="N47" s="42"/>
      <c r="O47" s="42"/>
      <c r="P47" s="42"/>
      <c r="Q47" s="42"/>
      <c r="R47" s="301"/>
      <c r="S47" s="7"/>
      <c r="T47" s="7"/>
    </row>
    <row r="48" spans="1:24" s="8" customFormat="1" ht="13.5" customHeight="1" x14ac:dyDescent="0.15">
      <c r="A48" s="27"/>
      <c r="B48" s="27"/>
      <c r="C48" s="27"/>
      <c r="D48" s="34"/>
      <c r="E48" s="391"/>
      <c r="F48" s="54"/>
      <c r="G48" s="55"/>
      <c r="H48" s="56"/>
      <c r="I48" s="18"/>
      <c r="J48" s="20"/>
      <c r="K48" s="57"/>
      <c r="L48" s="57"/>
      <c r="M48" s="57"/>
      <c r="N48" s="57"/>
      <c r="O48" s="57"/>
      <c r="P48" s="57"/>
      <c r="Q48" s="57" t="s">
        <v>13</v>
      </c>
      <c r="R48" s="58">
        <f>SUM(R26:R46)</f>
        <v>3341616000</v>
      </c>
      <c r="S48" s="7"/>
      <c r="T48" s="7">
        <f>R48</f>
        <v>3341616000</v>
      </c>
    </row>
    <row r="49" spans="1:20" s="8" customFormat="1" ht="13.5" customHeight="1" x14ac:dyDescent="0.15">
      <c r="A49" s="617" t="s">
        <v>46</v>
      </c>
      <c r="B49" s="617" t="s">
        <v>46</v>
      </c>
      <c r="C49" s="617"/>
      <c r="D49" s="383"/>
      <c r="E49" s="390">
        <v>0</v>
      </c>
      <c r="F49" s="390">
        <v>0</v>
      </c>
      <c r="G49" s="646">
        <f>F49+F50-E49-E50</f>
        <v>222.21099999999979</v>
      </c>
      <c r="H49" s="633">
        <f>G49/(E49+E50)</f>
        <v>7.9989560835133117E-2</v>
      </c>
      <c r="I49" s="13" t="s">
        <v>47</v>
      </c>
      <c r="J49" s="15"/>
      <c r="K49" s="60"/>
      <c r="L49" s="61"/>
      <c r="M49" s="61"/>
      <c r="N49" s="61"/>
      <c r="O49" s="61"/>
      <c r="P49" s="61"/>
      <c r="Q49" s="61"/>
      <c r="R49" s="44"/>
      <c r="S49" s="7"/>
      <c r="T49" s="7"/>
    </row>
    <row r="50" spans="1:20" s="8" customFormat="1" ht="13.5" customHeight="1" x14ac:dyDescent="0.15">
      <c r="A50" s="618"/>
      <c r="B50" s="618"/>
      <c r="C50" s="618"/>
      <c r="D50" s="385"/>
      <c r="E50" s="631">
        <f>E53</f>
        <v>2778</v>
      </c>
      <c r="F50" s="631">
        <f>F53</f>
        <v>3000.2109999999998</v>
      </c>
      <c r="G50" s="636"/>
      <c r="H50" s="652"/>
      <c r="I50" s="23" t="s">
        <v>1130</v>
      </c>
      <c r="J50" s="25"/>
      <c r="K50" s="424"/>
      <c r="L50" s="248"/>
      <c r="M50" s="248"/>
      <c r="N50" s="248"/>
      <c r="O50" s="248"/>
      <c r="P50" s="248"/>
      <c r="Q50" s="248"/>
      <c r="R50" s="40"/>
      <c r="S50" s="7"/>
      <c r="T50" s="7"/>
    </row>
    <row r="51" spans="1:20" s="8" customFormat="1" ht="13.5" customHeight="1" x14ac:dyDescent="0.15">
      <c r="A51" s="619"/>
      <c r="B51" s="619"/>
      <c r="C51" s="619"/>
      <c r="D51" s="382"/>
      <c r="E51" s="632"/>
      <c r="F51" s="632"/>
      <c r="G51" s="637"/>
      <c r="H51" s="634"/>
      <c r="I51" s="18"/>
      <c r="J51" s="20"/>
      <c r="K51" s="62"/>
      <c r="L51" s="62"/>
      <c r="M51" s="62"/>
      <c r="N51" s="62"/>
      <c r="O51" s="62"/>
      <c r="P51" s="62"/>
      <c r="Q51" s="62"/>
      <c r="R51" s="63">
        <f>SUM(R54)</f>
        <v>3000211</v>
      </c>
      <c r="S51" s="7"/>
      <c r="T51" s="7">
        <f>R49+R51</f>
        <v>3000211</v>
      </c>
    </row>
    <row r="52" spans="1:20" s="8" customFormat="1" ht="13.5" customHeight="1" x14ac:dyDescent="0.15">
      <c r="A52" s="617"/>
      <c r="B52" s="617"/>
      <c r="C52" s="617" t="s">
        <v>46</v>
      </c>
      <c r="D52" s="29"/>
      <c r="E52" s="390">
        <v>0</v>
      </c>
      <c r="F52" s="59">
        <v>0</v>
      </c>
      <c r="G52" s="646">
        <f>F52+F53-E52-E53</f>
        <v>222.21099999999979</v>
      </c>
      <c r="H52" s="633">
        <f>G52/(E52+E53)</f>
        <v>7.9989560835133117E-2</v>
      </c>
      <c r="I52" s="13" t="s">
        <v>47</v>
      </c>
      <c r="J52" s="15"/>
      <c r="K52" s="60"/>
      <c r="L52" s="61"/>
      <c r="M52" s="61"/>
      <c r="N52" s="61"/>
      <c r="O52" s="61"/>
      <c r="P52" s="61"/>
      <c r="Q52" s="61"/>
      <c r="R52" s="44">
        <v>500211</v>
      </c>
      <c r="S52" s="7"/>
      <c r="T52" s="7"/>
    </row>
    <row r="53" spans="1:20" s="8" customFormat="1" ht="13.5" customHeight="1" x14ac:dyDescent="0.15">
      <c r="A53" s="618"/>
      <c r="B53" s="618"/>
      <c r="C53" s="618"/>
      <c r="D53" s="385"/>
      <c r="E53" s="631">
        <v>2778</v>
      </c>
      <c r="F53" s="631">
        <f>R54/1000</f>
        <v>3000.2109999999998</v>
      </c>
      <c r="G53" s="636"/>
      <c r="H53" s="652"/>
      <c r="I53" s="23" t="s">
        <v>1130</v>
      </c>
      <c r="J53" s="25"/>
      <c r="K53" s="424"/>
      <c r="L53" s="248"/>
      <c r="M53" s="248"/>
      <c r="N53" s="248"/>
      <c r="O53" s="248"/>
      <c r="P53" s="248"/>
      <c r="Q53" s="248"/>
      <c r="R53" s="40">
        <v>2500000</v>
      </c>
      <c r="S53" s="7"/>
      <c r="T53" s="7"/>
    </row>
    <row r="54" spans="1:20" s="8" customFormat="1" ht="13.5" customHeight="1" x14ac:dyDescent="0.15">
      <c r="A54" s="619"/>
      <c r="B54" s="619"/>
      <c r="C54" s="619"/>
      <c r="D54" s="31"/>
      <c r="E54" s="632"/>
      <c r="F54" s="632"/>
      <c r="G54" s="637"/>
      <c r="H54" s="634"/>
      <c r="I54" s="18"/>
      <c r="J54" s="20"/>
      <c r="K54" s="62"/>
      <c r="L54" s="62"/>
      <c r="M54" s="62"/>
      <c r="N54" s="62"/>
      <c r="O54" s="62"/>
      <c r="P54" s="62"/>
      <c r="Q54" s="62" t="s">
        <v>13</v>
      </c>
      <c r="R54" s="63">
        <f>SUM(R52:R53)</f>
        <v>3000211</v>
      </c>
      <c r="S54" s="7"/>
      <c r="T54" s="7">
        <f>R52+R54</f>
        <v>3500422</v>
      </c>
    </row>
    <row r="55" spans="1:20" s="8" customFormat="1" ht="13.5" customHeight="1" x14ac:dyDescent="0.15">
      <c r="A55" s="395" t="s">
        <v>48</v>
      </c>
      <c r="B55" s="395" t="s">
        <v>48</v>
      </c>
      <c r="C55" s="395"/>
      <c r="D55" s="64"/>
      <c r="E55" s="399">
        <f>SUM(E57)</f>
        <v>0</v>
      </c>
      <c r="F55" s="399">
        <f>SUM(F57)</f>
        <v>0</v>
      </c>
      <c r="G55" s="646">
        <f>F55+F56-E55-E56</f>
        <v>-33680.570000000007</v>
      </c>
      <c r="H55" s="633">
        <f>G55/(E55+E56)</f>
        <v>-6.6314955265727893E-2</v>
      </c>
      <c r="I55" s="13"/>
      <c r="J55" s="15"/>
      <c r="K55" s="60"/>
      <c r="L55" s="61"/>
      <c r="M55" s="61"/>
      <c r="N55" s="61"/>
      <c r="O55" s="61"/>
      <c r="P55" s="61"/>
      <c r="Q55" s="61"/>
      <c r="R55" s="44"/>
      <c r="S55" s="7"/>
      <c r="T55" s="7"/>
    </row>
    <row r="56" spans="1:20" s="8" customFormat="1" ht="13.5" customHeight="1" x14ac:dyDescent="0.15">
      <c r="A56" s="396" t="s">
        <v>50</v>
      </c>
      <c r="B56" s="396" t="s">
        <v>50</v>
      </c>
      <c r="C56" s="396"/>
      <c r="D56" s="400"/>
      <c r="E56" s="65">
        <f>SUM(E58)</f>
        <v>507888</v>
      </c>
      <c r="F56" s="65">
        <f>SUM(F58)</f>
        <v>474207.43</v>
      </c>
      <c r="G56" s="637"/>
      <c r="H56" s="634"/>
      <c r="I56" s="18"/>
      <c r="J56" s="20"/>
      <c r="K56" s="62"/>
      <c r="L56" s="62"/>
      <c r="M56" s="62"/>
      <c r="N56" s="62"/>
      <c r="O56" s="62"/>
      <c r="P56" s="62"/>
      <c r="Q56" s="57"/>
      <c r="R56" s="58">
        <f>R58</f>
        <v>474207430</v>
      </c>
      <c r="S56" s="7"/>
      <c r="T56" s="7">
        <v>498639069</v>
      </c>
    </row>
    <row r="57" spans="1:20" s="8" customFormat="1" ht="13.5" customHeight="1" x14ac:dyDescent="0.15">
      <c r="A57" s="34"/>
      <c r="B57" s="34"/>
      <c r="C57" s="34" t="s">
        <v>48</v>
      </c>
      <c r="D57" s="64"/>
      <c r="E57" s="386">
        <v>0</v>
      </c>
      <c r="F57" s="12">
        <v>0</v>
      </c>
      <c r="G57" s="646">
        <f>F57+F58-E57-E58</f>
        <v>-33680.570000000007</v>
      </c>
      <c r="H57" s="633">
        <f>G57/(E57+E58)</f>
        <v>-6.6314955265727893E-2</v>
      </c>
      <c r="I57" s="13" t="s">
        <v>49</v>
      </c>
      <c r="J57" s="15"/>
      <c r="K57" s="60"/>
      <c r="L57" s="61"/>
      <c r="M57" s="61"/>
      <c r="N57" s="61"/>
      <c r="O57" s="61"/>
      <c r="P57" s="61"/>
      <c r="Q57" s="61"/>
      <c r="R57" s="44">
        <v>474207430</v>
      </c>
      <c r="S57" s="7"/>
      <c r="T57" s="7"/>
    </row>
    <row r="58" spans="1:20" s="8" customFormat="1" ht="13.5" customHeight="1" x14ac:dyDescent="0.15">
      <c r="A58" s="31"/>
      <c r="B58" s="31"/>
      <c r="C58" s="31" t="s">
        <v>50</v>
      </c>
      <c r="D58" s="17"/>
      <c r="E58" s="65">
        <v>507888</v>
      </c>
      <c r="F58" s="65">
        <f>R58/1000</f>
        <v>474207.43</v>
      </c>
      <c r="G58" s="637"/>
      <c r="H58" s="634"/>
      <c r="I58" s="18"/>
      <c r="J58" s="20"/>
      <c r="K58" s="62"/>
      <c r="L58" s="62"/>
      <c r="M58" s="62"/>
      <c r="N58" s="62"/>
      <c r="O58" s="62"/>
      <c r="P58" s="62"/>
      <c r="Q58" s="57" t="s">
        <v>13</v>
      </c>
      <c r="R58" s="58">
        <f>SUM(R57)</f>
        <v>474207430</v>
      </c>
      <c r="S58" s="7"/>
      <c r="T58" s="7">
        <v>498639069</v>
      </c>
    </row>
    <row r="59" spans="1:20" s="25" customFormat="1" ht="15" customHeight="1" x14ac:dyDescent="0.15">
      <c r="S59" s="24"/>
      <c r="T59" s="24"/>
    </row>
    <row r="60" spans="1:20" s="25" customFormat="1" ht="15" customHeight="1" x14ac:dyDescent="0.15">
      <c r="I60" s="25" t="s">
        <v>480</v>
      </c>
      <c r="R60" s="24">
        <v>21698000</v>
      </c>
      <c r="S60" s="24"/>
      <c r="T60" s="24"/>
    </row>
    <row r="61" spans="1:20" s="25" customFormat="1" ht="15" customHeight="1" x14ac:dyDescent="0.15">
      <c r="I61" s="25" t="s">
        <v>642</v>
      </c>
      <c r="R61" s="24">
        <v>7000000</v>
      </c>
      <c r="S61" s="24"/>
      <c r="T61" s="24"/>
    </row>
    <row r="62" spans="1:20" s="25" customFormat="1" ht="15" customHeight="1" x14ac:dyDescent="0.15">
      <c r="I62" s="25" t="s">
        <v>791</v>
      </c>
      <c r="R62" s="24">
        <v>47152790</v>
      </c>
      <c r="S62" s="24"/>
      <c r="T62" s="24"/>
    </row>
    <row r="63" spans="1:20" s="25" customFormat="1" ht="15" customHeight="1" x14ac:dyDescent="0.15">
      <c r="I63" s="25" t="s">
        <v>813</v>
      </c>
      <c r="R63" s="24">
        <v>200000</v>
      </c>
      <c r="S63" s="24"/>
      <c r="T63" s="24"/>
    </row>
    <row r="64" spans="1:20" s="25" customFormat="1" ht="15" customHeight="1" x14ac:dyDescent="0.15">
      <c r="I64" s="25" t="s">
        <v>826</v>
      </c>
      <c r="R64" s="24">
        <v>8612460</v>
      </c>
      <c r="S64" s="24"/>
      <c r="T64" s="24"/>
    </row>
    <row r="65" spans="3:20" s="25" customFormat="1" ht="15" customHeight="1" x14ac:dyDescent="0.15">
      <c r="I65" s="25" t="s">
        <v>876</v>
      </c>
      <c r="R65" s="24"/>
      <c r="S65" s="24"/>
      <c r="T65" s="24"/>
    </row>
    <row r="66" spans="3:20" s="25" customFormat="1" ht="15" customHeight="1" x14ac:dyDescent="0.15">
      <c r="I66" s="25" t="s">
        <v>877</v>
      </c>
      <c r="J66" s="24">
        <v>36159360</v>
      </c>
      <c r="K66" s="25" t="s">
        <v>878</v>
      </c>
      <c r="L66" s="651">
        <v>46195720</v>
      </c>
      <c r="M66" s="651"/>
      <c r="N66" s="651"/>
      <c r="O66" s="651"/>
      <c r="R66" s="24">
        <f>J66+L66</f>
        <v>82355080</v>
      </c>
      <c r="S66" s="24"/>
      <c r="T66" s="24"/>
    </row>
    <row r="67" spans="3:20" s="66" customFormat="1" ht="15" customHeight="1" x14ac:dyDescent="0.15">
      <c r="R67" s="67"/>
      <c r="S67" s="67"/>
      <c r="T67" s="67"/>
    </row>
    <row r="68" spans="3:20" s="66" customFormat="1" ht="15" customHeight="1" x14ac:dyDescent="0.15">
      <c r="R68" s="67"/>
      <c r="S68" s="67"/>
      <c r="T68" s="67"/>
    </row>
    <row r="69" spans="3:20" s="66" customFormat="1" ht="15" customHeight="1" x14ac:dyDescent="0.15">
      <c r="S69" s="67"/>
      <c r="T69" s="67"/>
    </row>
    <row r="70" spans="3:20" s="66" customFormat="1" ht="15" customHeight="1" x14ac:dyDescent="0.15">
      <c r="S70" s="67"/>
      <c r="T70" s="67"/>
    </row>
    <row r="71" spans="3:20" s="66" customFormat="1" ht="17.25" customHeight="1" x14ac:dyDescent="0.15">
      <c r="S71" s="67"/>
      <c r="T71" s="67"/>
    </row>
    <row r="72" spans="3:20" s="66" customFormat="1" ht="17.25" customHeight="1" x14ac:dyDescent="0.15">
      <c r="S72" s="67"/>
      <c r="T72" s="67"/>
    </row>
    <row r="73" spans="3:20" s="66" customFormat="1" ht="17.25" customHeight="1" x14ac:dyDescent="0.15">
      <c r="S73" s="67"/>
      <c r="T73" s="67"/>
    </row>
    <row r="74" spans="3:20" s="66" customFormat="1" ht="17.25" customHeight="1" x14ac:dyDescent="0.15">
      <c r="S74" s="67"/>
      <c r="T74" s="67"/>
    </row>
    <row r="75" spans="3:20" s="66" customFormat="1" ht="15" customHeight="1" x14ac:dyDescent="0.15">
      <c r="C75" s="68"/>
      <c r="D75" s="68"/>
      <c r="E75" s="69"/>
      <c r="F75" s="69"/>
      <c r="G75" s="68"/>
      <c r="H75" s="68"/>
      <c r="J75" s="67"/>
      <c r="R75" s="70"/>
      <c r="S75" s="67"/>
      <c r="T75" s="67"/>
    </row>
    <row r="76" spans="3:20" s="66" customFormat="1" ht="15" customHeight="1" x14ac:dyDescent="0.15">
      <c r="C76" s="68"/>
      <c r="D76" s="68"/>
      <c r="E76" s="69"/>
      <c r="F76" s="69"/>
      <c r="G76" s="68"/>
      <c r="H76" s="68"/>
      <c r="J76" s="67"/>
      <c r="R76" s="70"/>
      <c r="S76" s="67"/>
      <c r="T76" s="67"/>
    </row>
    <row r="77" spans="3:20" s="66" customFormat="1" ht="15" customHeight="1" x14ac:dyDescent="0.15">
      <c r="C77" s="68"/>
      <c r="D77" s="68"/>
      <c r="E77" s="69"/>
      <c r="F77" s="69"/>
      <c r="G77" s="68"/>
      <c r="H77" s="68"/>
      <c r="J77" s="67"/>
      <c r="R77" s="70"/>
      <c r="S77" s="67"/>
      <c r="T77" s="67"/>
    </row>
    <row r="78" spans="3:20" s="66" customFormat="1" ht="15" customHeight="1" x14ac:dyDescent="0.15">
      <c r="C78" s="68"/>
      <c r="D78" s="68"/>
      <c r="E78" s="69"/>
      <c r="F78" s="69"/>
      <c r="G78" s="68"/>
      <c r="H78" s="68"/>
      <c r="J78" s="67"/>
      <c r="R78" s="70"/>
      <c r="S78" s="67"/>
      <c r="T78" s="67"/>
    </row>
    <row r="79" spans="3:20" s="66" customFormat="1" ht="15" customHeight="1" x14ac:dyDescent="0.15">
      <c r="C79" s="68"/>
      <c r="D79" s="68"/>
      <c r="E79" s="69"/>
      <c r="F79" s="69"/>
      <c r="G79" s="68"/>
      <c r="H79" s="68"/>
      <c r="J79" s="67"/>
      <c r="R79" s="70"/>
      <c r="S79" s="67"/>
      <c r="T79" s="67"/>
    </row>
    <row r="80" spans="3:20" s="66" customFormat="1" ht="15" customHeight="1" x14ac:dyDescent="0.15">
      <c r="C80" s="68"/>
      <c r="D80" s="68"/>
      <c r="E80" s="69"/>
      <c r="F80" s="69"/>
      <c r="G80" s="68"/>
      <c r="H80" s="68"/>
      <c r="J80" s="67"/>
      <c r="R80" s="70"/>
      <c r="S80" s="67"/>
      <c r="T80" s="67"/>
    </row>
    <row r="81" spans="3:20" s="66" customFormat="1" ht="15" customHeight="1" x14ac:dyDescent="0.15">
      <c r="C81" s="68"/>
      <c r="D81" s="68"/>
      <c r="E81" s="69"/>
      <c r="F81" s="69"/>
      <c r="G81" s="68"/>
      <c r="H81" s="68"/>
      <c r="J81" s="67"/>
      <c r="R81" s="70"/>
      <c r="S81" s="67"/>
      <c r="T81" s="67"/>
    </row>
    <row r="82" spans="3:20" s="66" customFormat="1" ht="15" customHeight="1" x14ac:dyDescent="0.15">
      <c r="C82" s="68"/>
      <c r="D82" s="68"/>
      <c r="E82" s="69"/>
      <c r="F82" s="69"/>
      <c r="G82" s="68"/>
      <c r="H82" s="68"/>
      <c r="J82" s="67"/>
      <c r="R82" s="70"/>
      <c r="S82" s="67"/>
      <c r="T82" s="67"/>
    </row>
    <row r="83" spans="3:20" s="66" customFormat="1" ht="15" customHeight="1" x14ac:dyDescent="0.15">
      <c r="C83" s="68"/>
      <c r="D83" s="68"/>
      <c r="E83" s="69"/>
      <c r="F83" s="69"/>
      <c r="G83" s="68"/>
      <c r="H83" s="68"/>
      <c r="J83" s="67"/>
      <c r="R83" s="70"/>
      <c r="S83" s="67"/>
      <c r="T83" s="67"/>
    </row>
    <row r="84" spans="3:20" s="66" customFormat="1" ht="15" customHeight="1" x14ac:dyDescent="0.15">
      <c r="C84" s="68"/>
      <c r="D84" s="68"/>
      <c r="E84" s="69"/>
      <c r="F84" s="69"/>
      <c r="G84" s="68"/>
      <c r="H84" s="68"/>
      <c r="J84" s="67"/>
      <c r="R84" s="70"/>
      <c r="S84" s="67"/>
      <c r="T84" s="67"/>
    </row>
    <row r="85" spans="3:20" s="66" customFormat="1" ht="15" customHeight="1" x14ac:dyDescent="0.15">
      <c r="C85" s="68"/>
      <c r="D85" s="68"/>
      <c r="E85" s="69"/>
      <c r="F85" s="69"/>
      <c r="G85" s="68"/>
      <c r="H85" s="68"/>
      <c r="J85" s="67"/>
      <c r="R85" s="70"/>
      <c r="S85" s="67"/>
      <c r="T85" s="67"/>
    </row>
    <row r="86" spans="3:20" s="66" customFormat="1" ht="15" customHeight="1" x14ac:dyDescent="0.15">
      <c r="C86" s="68"/>
      <c r="D86" s="68"/>
      <c r="E86" s="69"/>
      <c r="F86" s="69"/>
      <c r="G86" s="68"/>
      <c r="H86" s="68"/>
      <c r="J86" s="67"/>
      <c r="R86" s="70"/>
      <c r="S86" s="67"/>
      <c r="T86" s="67"/>
    </row>
    <row r="87" spans="3:20" s="66" customFormat="1" ht="15" customHeight="1" x14ac:dyDescent="0.15">
      <c r="C87" s="68"/>
      <c r="D87" s="68"/>
      <c r="E87" s="69"/>
      <c r="F87" s="69"/>
      <c r="G87" s="68"/>
      <c r="H87" s="68"/>
      <c r="J87" s="67"/>
      <c r="R87" s="70"/>
      <c r="S87" s="67"/>
      <c r="T87" s="67"/>
    </row>
    <row r="88" spans="3:20" s="66" customFormat="1" ht="15" customHeight="1" x14ac:dyDescent="0.15">
      <c r="C88" s="68"/>
      <c r="D88" s="68"/>
      <c r="E88" s="69"/>
      <c r="F88" s="69"/>
      <c r="G88" s="68"/>
      <c r="H88" s="68"/>
      <c r="J88" s="67"/>
      <c r="R88" s="70"/>
      <c r="S88" s="67"/>
      <c r="T88" s="67"/>
    </row>
    <row r="89" spans="3:20" s="66" customFormat="1" ht="15" customHeight="1" x14ac:dyDescent="0.15">
      <c r="C89" s="68"/>
      <c r="D89" s="68"/>
      <c r="E89" s="69"/>
      <c r="F89" s="69"/>
      <c r="G89" s="68"/>
      <c r="H89" s="68"/>
      <c r="J89" s="67"/>
      <c r="R89" s="70"/>
      <c r="S89" s="67"/>
      <c r="T89" s="67"/>
    </row>
    <row r="90" spans="3:20" s="66" customFormat="1" ht="15" customHeight="1" x14ac:dyDescent="0.15">
      <c r="C90" s="68"/>
      <c r="D90" s="68"/>
      <c r="E90" s="69"/>
      <c r="F90" s="69"/>
      <c r="G90" s="68"/>
      <c r="H90" s="68"/>
      <c r="J90" s="67"/>
      <c r="R90" s="70"/>
      <c r="S90" s="67"/>
      <c r="T90" s="67"/>
    </row>
    <row r="91" spans="3:20" s="66" customFormat="1" ht="15" customHeight="1" x14ac:dyDescent="0.15">
      <c r="C91" s="68"/>
      <c r="D91" s="68"/>
      <c r="E91" s="69"/>
      <c r="F91" s="69"/>
      <c r="G91" s="68"/>
      <c r="H91" s="68"/>
      <c r="J91" s="67"/>
      <c r="R91" s="70"/>
      <c r="S91" s="67"/>
      <c r="T91" s="67"/>
    </row>
    <row r="92" spans="3:20" s="66" customFormat="1" ht="15" customHeight="1" x14ac:dyDescent="0.15">
      <c r="C92" s="68"/>
      <c r="D92" s="68"/>
      <c r="E92" s="69"/>
      <c r="F92" s="69"/>
      <c r="G92" s="68"/>
      <c r="H92" s="68"/>
      <c r="J92" s="67"/>
      <c r="R92" s="70"/>
      <c r="S92" s="67"/>
      <c r="T92" s="67"/>
    </row>
    <row r="93" spans="3:20" s="66" customFormat="1" ht="15" customHeight="1" x14ac:dyDescent="0.15">
      <c r="C93" s="68"/>
      <c r="D93" s="68"/>
      <c r="E93" s="69"/>
      <c r="F93" s="69"/>
      <c r="G93" s="68"/>
      <c r="H93" s="68"/>
      <c r="J93" s="67"/>
      <c r="R93" s="70"/>
      <c r="S93" s="67"/>
      <c r="T93" s="67"/>
    </row>
    <row r="94" spans="3:20" s="66" customFormat="1" ht="15" customHeight="1" x14ac:dyDescent="0.15">
      <c r="C94" s="68"/>
      <c r="D94" s="68"/>
      <c r="E94" s="69"/>
      <c r="F94" s="69"/>
      <c r="G94" s="68"/>
      <c r="H94" s="68"/>
      <c r="J94" s="67"/>
      <c r="R94" s="70"/>
      <c r="S94" s="67"/>
      <c r="T94" s="67"/>
    </row>
    <row r="95" spans="3:20" s="66" customFormat="1" ht="15" customHeight="1" x14ac:dyDescent="0.15">
      <c r="C95" s="68"/>
      <c r="D95" s="68"/>
      <c r="E95" s="69"/>
      <c r="F95" s="69"/>
      <c r="G95" s="68"/>
      <c r="H95" s="68"/>
      <c r="J95" s="67"/>
      <c r="R95" s="70"/>
      <c r="S95" s="67"/>
      <c r="T95" s="67"/>
    </row>
    <row r="96" spans="3:20" s="66" customFormat="1" ht="15" customHeight="1" x14ac:dyDescent="0.15">
      <c r="C96" s="68"/>
      <c r="D96" s="68"/>
      <c r="E96" s="69"/>
      <c r="F96" s="69"/>
      <c r="G96" s="68"/>
      <c r="H96" s="68"/>
      <c r="J96" s="67"/>
      <c r="R96" s="70"/>
      <c r="S96" s="67"/>
      <c r="T96" s="67"/>
    </row>
    <row r="97" spans="3:20" s="66" customFormat="1" ht="15" customHeight="1" x14ac:dyDescent="0.15">
      <c r="C97" s="68"/>
      <c r="D97" s="68"/>
      <c r="E97" s="69"/>
      <c r="F97" s="69"/>
      <c r="G97" s="68"/>
      <c r="H97" s="68"/>
      <c r="J97" s="67"/>
      <c r="R97" s="70"/>
      <c r="S97" s="67"/>
      <c r="T97" s="67"/>
    </row>
    <row r="98" spans="3:20" s="66" customFormat="1" ht="15" customHeight="1" x14ac:dyDescent="0.15">
      <c r="C98" s="68"/>
      <c r="D98" s="68"/>
      <c r="E98" s="69"/>
      <c r="F98" s="69"/>
      <c r="G98" s="68"/>
      <c r="H98" s="68"/>
      <c r="J98" s="67"/>
      <c r="R98" s="70"/>
      <c r="S98" s="67"/>
      <c r="T98" s="67"/>
    </row>
    <row r="99" spans="3:20" s="66" customFormat="1" ht="15" customHeight="1" x14ac:dyDescent="0.15">
      <c r="C99" s="68"/>
      <c r="D99" s="68"/>
      <c r="E99" s="69"/>
      <c r="F99" s="69"/>
      <c r="G99" s="68"/>
      <c r="H99" s="68"/>
      <c r="J99" s="67"/>
      <c r="R99" s="70"/>
      <c r="S99" s="67"/>
      <c r="T99" s="67"/>
    </row>
    <row r="100" spans="3:20" s="66" customFormat="1" ht="15" customHeight="1" x14ac:dyDescent="0.15">
      <c r="C100" s="68"/>
      <c r="D100" s="68"/>
      <c r="E100" s="69"/>
      <c r="F100" s="69"/>
      <c r="G100" s="68"/>
      <c r="H100" s="68"/>
      <c r="J100" s="67"/>
      <c r="R100" s="70"/>
      <c r="S100" s="67"/>
      <c r="T100" s="67"/>
    </row>
    <row r="101" spans="3:20" s="66" customFormat="1" ht="15" customHeight="1" x14ac:dyDescent="0.15">
      <c r="C101" s="68"/>
      <c r="D101" s="68"/>
      <c r="E101" s="69"/>
      <c r="F101" s="69"/>
      <c r="G101" s="68"/>
      <c r="H101" s="68"/>
      <c r="J101" s="67"/>
      <c r="R101" s="70"/>
      <c r="S101" s="67"/>
      <c r="T101" s="67"/>
    </row>
    <row r="102" spans="3:20" s="66" customFormat="1" ht="15" customHeight="1" x14ac:dyDescent="0.15">
      <c r="C102" s="68"/>
      <c r="D102" s="68"/>
      <c r="E102" s="69"/>
      <c r="F102" s="69"/>
      <c r="G102" s="68"/>
      <c r="H102" s="68"/>
      <c r="J102" s="67"/>
      <c r="R102" s="70"/>
      <c r="S102" s="67"/>
      <c r="T102" s="67"/>
    </row>
    <row r="103" spans="3:20" s="66" customFormat="1" ht="15" customHeight="1" x14ac:dyDescent="0.15">
      <c r="C103" s="68"/>
      <c r="D103" s="68"/>
      <c r="E103" s="69"/>
      <c r="F103" s="69"/>
      <c r="G103" s="68"/>
      <c r="H103" s="68"/>
      <c r="J103" s="67"/>
      <c r="R103" s="70"/>
      <c r="S103" s="67"/>
      <c r="T103" s="67"/>
    </row>
    <row r="104" spans="3:20" s="66" customFormat="1" ht="15" customHeight="1" x14ac:dyDescent="0.15">
      <c r="C104" s="68"/>
      <c r="D104" s="68"/>
      <c r="E104" s="69"/>
      <c r="F104" s="69"/>
      <c r="G104" s="68"/>
      <c r="H104" s="68"/>
      <c r="J104" s="67"/>
      <c r="R104" s="70"/>
      <c r="S104" s="67"/>
      <c r="T104" s="67"/>
    </row>
    <row r="105" spans="3:20" s="66" customFormat="1" ht="15" customHeight="1" x14ac:dyDescent="0.15">
      <c r="C105" s="68"/>
      <c r="D105" s="68"/>
      <c r="E105" s="69"/>
      <c r="F105" s="69"/>
      <c r="G105" s="68"/>
      <c r="H105" s="68"/>
      <c r="J105" s="67"/>
      <c r="R105" s="70"/>
      <c r="S105" s="67"/>
      <c r="T105" s="67"/>
    </row>
    <row r="106" spans="3:20" s="66" customFormat="1" ht="15" customHeight="1" x14ac:dyDescent="0.15">
      <c r="C106" s="68"/>
      <c r="D106" s="68"/>
      <c r="E106" s="69"/>
      <c r="F106" s="69"/>
      <c r="G106" s="68"/>
      <c r="H106" s="68"/>
      <c r="J106" s="67"/>
      <c r="R106" s="70"/>
      <c r="S106" s="67"/>
      <c r="T106" s="67"/>
    </row>
    <row r="107" spans="3:20" s="66" customFormat="1" ht="15" customHeight="1" x14ac:dyDescent="0.15">
      <c r="C107" s="68"/>
      <c r="D107" s="68"/>
      <c r="E107" s="69"/>
      <c r="F107" s="69"/>
      <c r="G107" s="68"/>
      <c r="H107" s="68"/>
      <c r="J107" s="67"/>
      <c r="R107" s="70"/>
      <c r="S107" s="67"/>
      <c r="T107" s="67"/>
    </row>
    <row r="108" spans="3:20" s="66" customFormat="1" ht="15" customHeight="1" x14ac:dyDescent="0.15">
      <c r="C108" s="68"/>
      <c r="D108" s="68"/>
      <c r="E108" s="69"/>
      <c r="F108" s="69"/>
      <c r="G108" s="68"/>
      <c r="H108" s="68"/>
      <c r="J108" s="67"/>
      <c r="R108" s="70"/>
      <c r="S108" s="67"/>
      <c r="T108" s="67"/>
    </row>
    <row r="109" spans="3:20" s="66" customFormat="1" ht="15" customHeight="1" x14ac:dyDescent="0.15">
      <c r="C109" s="68"/>
      <c r="D109" s="68"/>
      <c r="E109" s="69"/>
      <c r="F109" s="69"/>
      <c r="G109" s="68"/>
      <c r="H109" s="68"/>
      <c r="J109" s="67"/>
      <c r="R109" s="70"/>
      <c r="S109" s="67"/>
      <c r="T109" s="67"/>
    </row>
    <row r="110" spans="3:20" s="66" customFormat="1" ht="15" customHeight="1" x14ac:dyDescent="0.15">
      <c r="C110" s="68"/>
      <c r="D110" s="68"/>
      <c r="E110" s="69"/>
      <c r="F110" s="69"/>
      <c r="G110" s="68"/>
      <c r="H110" s="68"/>
      <c r="J110" s="67"/>
      <c r="R110" s="70"/>
      <c r="S110" s="67"/>
      <c r="T110" s="67"/>
    </row>
    <row r="111" spans="3:20" s="66" customFormat="1" ht="15" customHeight="1" x14ac:dyDescent="0.15">
      <c r="C111" s="68"/>
      <c r="D111" s="68"/>
      <c r="E111" s="69"/>
      <c r="F111" s="69"/>
      <c r="G111" s="68"/>
      <c r="H111" s="68"/>
      <c r="J111" s="67"/>
      <c r="R111" s="70"/>
      <c r="S111" s="67"/>
      <c r="T111" s="67"/>
    </row>
    <row r="112" spans="3:20" s="66" customFormat="1" ht="15" customHeight="1" x14ac:dyDescent="0.15">
      <c r="C112" s="68"/>
      <c r="D112" s="68"/>
      <c r="E112" s="69"/>
      <c r="F112" s="69"/>
      <c r="G112" s="68"/>
      <c r="H112" s="68"/>
      <c r="J112" s="67"/>
      <c r="R112" s="70"/>
      <c r="S112" s="67"/>
      <c r="T112" s="67"/>
    </row>
    <row r="113" spans="3:20" s="66" customFormat="1" ht="15" customHeight="1" x14ac:dyDescent="0.15">
      <c r="C113" s="68"/>
      <c r="D113" s="68"/>
      <c r="E113" s="69"/>
      <c r="F113" s="69"/>
      <c r="G113" s="68"/>
      <c r="H113" s="68"/>
      <c r="J113" s="67"/>
      <c r="R113" s="70"/>
      <c r="S113" s="67"/>
      <c r="T113" s="67"/>
    </row>
    <row r="114" spans="3:20" s="66" customFormat="1" ht="15" customHeight="1" x14ac:dyDescent="0.15">
      <c r="C114" s="68"/>
      <c r="D114" s="68"/>
      <c r="E114" s="69"/>
      <c r="F114" s="69"/>
      <c r="G114" s="68"/>
      <c r="H114" s="68"/>
      <c r="J114" s="67"/>
      <c r="R114" s="70"/>
      <c r="S114" s="67"/>
      <c r="T114" s="67"/>
    </row>
    <row r="115" spans="3:20" s="66" customFormat="1" ht="15" customHeight="1" x14ac:dyDescent="0.15">
      <c r="C115" s="68"/>
      <c r="D115" s="68"/>
      <c r="E115" s="69"/>
      <c r="F115" s="69"/>
      <c r="G115" s="68"/>
      <c r="H115" s="68"/>
      <c r="J115" s="67"/>
      <c r="R115" s="70"/>
      <c r="S115" s="67"/>
      <c r="T115" s="67"/>
    </row>
    <row r="116" spans="3:20" s="66" customFormat="1" ht="15" customHeight="1" x14ac:dyDescent="0.15">
      <c r="C116" s="68"/>
      <c r="D116" s="68"/>
      <c r="E116" s="69"/>
      <c r="F116" s="69"/>
      <c r="G116" s="68"/>
      <c r="H116" s="68"/>
      <c r="J116" s="67"/>
      <c r="R116" s="70"/>
      <c r="S116" s="67"/>
      <c r="T116" s="67"/>
    </row>
    <row r="117" spans="3:20" s="66" customFormat="1" ht="15" customHeight="1" x14ac:dyDescent="0.15">
      <c r="C117" s="68"/>
      <c r="D117" s="68"/>
      <c r="E117" s="69"/>
      <c r="F117" s="69"/>
      <c r="G117" s="68"/>
      <c r="H117" s="68"/>
      <c r="J117" s="67"/>
      <c r="R117" s="70"/>
      <c r="S117" s="67"/>
      <c r="T117" s="67"/>
    </row>
    <row r="118" spans="3:20" s="66" customFormat="1" ht="15" customHeight="1" x14ac:dyDescent="0.15">
      <c r="C118" s="68"/>
      <c r="D118" s="68"/>
      <c r="E118" s="69"/>
      <c r="F118" s="69"/>
      <c r="G118" s="68"/>
      <c r="H118" s="68"/>
      <c r="J118" s="67"/>
      <c r="R118" s="70"/>
      <c r="S118" s="67"/>
      <c r="T118" s="67"/>
    </row>
    <row r="119" spans="3:20" s="66" customFormat="1" ht="15" customHeight="1" x14ac:dyDescent="0.15">
      <c r="C119" s="68"/>
      <c r="D119" s="68"/>
      <c r="E119" s="69"/>
      <c r="F119" s="69"/>
      <c r="G119" s="68"/>
      <c r="H119" s="68"/>
      <c r="J119" s="67"/>
      <c r="R119" s="70"/>
      <c r="S119" s="67"/>
      <c r="T119" s="67"/>
    </row>
    <row r="120" spans="3:20" s="66" customFormat="1" ht="15" customHeight="1" x14ac:dyDescent="0.15">
      <c r="C120" s="68"/>
      <c r="D120" s="68"/>
      <c r="E120" s="69"/>
      <c r="F120" s="69"/>
      <c r="G120" s="68"/>
      <c r="H120" s="68"/>
      <c r="J120" s="67"/>
      <c r="R120" s="70"/>
      <c r="S120" s="67"/>
      <c r="T120" s="67"/>
    </row>
    <row r="121" spans="3:20" s="66" customFormat="1" ht="15" customHeight="1" x14ac:dyDescent="0.15">
      <c r="C121" s="68"/>
      <c r="D121" s="68"/>
      <c r="E121" s="69"/>
      <c r="F121" s="69"/>
      <c r="G121" s="68"/>
      <c r="H121" s="68"/>
      <c r="J121" s="67"/>
      <c r="R121" s="70"/>
      <c r="S121" s="67"/>
      <c r="T121" s="67"/>
    </row>
    <row r="122" spans="3:20" s="66" customFormat="1" ht="15" customHeight="1" x14ac:dyDescent="0.15">
      <c r="C122" s="68"/>
      <c r="D122" s="68"/>
      <c r="E122" s="69"/>
      <c r="F122" s="69"/>
      <c r="G122" s="68"/>
      <c r="H122" s="68"/>
      <c r="J122" s="67"/>
      <c r="R122" s="70"/>
      <c r="S122" s="67"/>
      <c r="T122" s="67"/>
    </row>
    <row r="123" spans="3:20" s="66" customFormat="1" ht="15" customHeight="1" x14ac:dyDescent="0.15">
      <c r="C123" s="68"/>
      <c r="D123" s="68"/>
      <c r="E123" s="69"/>
      <c r="F123" s="69"/>
      <c r="G123" s="68"/>
      <c r="H123" s="68"/>
      <c r="J123" s="67"/>
      <c r="R123" s="70"/>
      <c r="S123" s="67"/>
      <c r="T123" s="67"/>
    </row>
    <row r="124" spans="3:20" s="66" customFormat="1" ht="15" customHeight="1" x14ac:dyDescent="0.15">
      <c r="C124" s="68"/>
      <c r="D124" s="68"/>
      <c r="E124" s="69"/>
      <c r="F124" s="69"/>
      <c r="G124" s="68"/>
      <c r="H124" s="68"/>
      <c r="J124" s="67"/>
      <c r="R124" s="70"/>
      <c r="S124" s="67"/>
      <c r="T124" s="67"/>
    </row>
    <row r="125" spans="3:20" s="66" customFormat="1" ht="15" customHeight="1" x14ac:dyDescent="0.15">
      <c r="C125" s="68"/>
      <c r="D125" s="68"/>
      <c r="E125" s="69"/>
      <c r="F125" s="69"/>
      <c r="G125" s="68"/>
      <c r="H125" s="68"/>
      <c r="J125" s="67"/>
      <c r="R125" s="70"/>
      <c r="S125" s="67"/>
      <c r="T125" s="67"/>
    </row>
    <row r="126" spans="3:20" s="66" customFormat="1" ht="15" customHeight="1" x14ac:dyDescent="0.15">
      <c r="C126" s="68"/>
      <c r="D126" s="68"/>
      <c r="E126" s="69"/>
      <c r="F126" s="69"/>
      <c r="G126" s="68"/>
      <c r="H126" s="68"/>
      <c r="J126" s="67"/>
      <c r="R126" s="70"/>
      <c r="S126" s="67"/>
      <c r="T126" s="67"/>
    </row>
    <row r="127" spans="3:20" s="66" customFormat="1" ht="15" customHeight="1" x14ac:dyDescent="0.15">
      <c r="C127" s="68"/>
      <c r="D127" s="68"/>
      <c r="E127" s="69"/>
      <c r="F127" s="69"/>
      <c r="G127" s="68"/>
      <c r="H127" s="68"/>
      <c r="J127" s="67"/>
      <c r="R127" s="70"/>
      <c r="S127" s="67"/>
      <c r="T127" s="67"/>
    </row>
    <row r="128" spans="3:20" s="66" customFormat="1" ht="15" customHeight="1" x14ac:dyDescent="0.15">
      <c r="C128" s="68"/>
      <c r="D128" s="68"/>
      <c r="E128" s="69"/>
      <c r="F128" s="69"/>
      <c r="G128" s="68"/>
      <c r="H128" s="68"/>
      <c r="J128" s="67"/>
      <c r="R128" s="70"/>
      <c r="S128" s="67"/>
      <c r="T128" s="67"/>
    </row>
    <row r="129" spans="3:20" s="66" customFormat="1" ht="15" customHeight="1" x14ac:dyDescent="0.15">
      <c r="C129" s="68"/>
      <c r="D129" s="68"/>
      <c r="E129" s="69"/>
      <c r="F129" s="69"/>
      <c r="G129" s="68"/>
      <c r="H129" s="68"/>
      <c r="J129" s="67"/>
      <c r="R129" s="70"/>
      <c r="S129" s="67"/>
      <c r="T129" s="67"/>
    </row>
    <row r="130" spans="3:20" s="66" customFormat="1" ht="15" customHeight="1" x14ac:dyDescent="0.15">
      <c r="C130" s="68"/>
      <c r="D130" s="68"/>
      <c r="E130" s="69"/>
      <c r="F130" s="69"/>
      <c r="G130" s="68"/>
      <c r="H130" s="68"/>
      <c r="J130" s="67"/>
      <c r="R130" s="70"/>
      <c r="S130" s="67"/>
      <c r="T130" s="67"/>
    </row>
    <row r="131" spans="3:20" s="66" customFormat="1" ht="15" customHeight="1" x14ac:dyDescent="0.15">
      <c r="C131" s="68"/>
      <c r="D131" s="68"/>
      <c r="E131" s="69"/>
      <c r="F131" s="69"/>
      <c r="G131" s="68"/>
      <c r="H131" s="68"/>
      <c r="J131" s="67"/>
      <c r="R131" s="70"/>
      <c r="S131" s="67"/>
      <c r="T131" s="67"/>
    </row>
    <row r="132" spans="3:20" s="66" customFormat="1" ht="15" customHeight="1" x14ac:dyDescent="0.15">
      <c r="C132" s="68"/>
      <c r="D132" s="68"/>
      <c r="E132" s="69"/>
      <c r="F132" s="69"/>
      <c r="G132" s="68"/>
      <c r="H132" s="68"/>
      <c r="J132" s="67"/>
      <c r="R132" s="70"/>
      <c r="S132" s="67"/>
      <c r="T132" s="67"/>
    </row>
    <row r="133" spans="3:20" s="66" customFormat="1" ht="15" customHeight="1" x14ac:dyDescent="0.15">
      <c r="C133" s="68"/>
      <c r="D133" s="68"/>
      <c r="E133" s="69"/>
      <c r="F133" s="69"/>
      <c r="G133" s="68"/>
      <c r="H133" s="68"/>
      <c r="J133" s="67"/>
      <c r="R133" s="70"/>
      <c r="S133" s="67"/>
      <c r="T133" s="67"/>
    </row>
    <row r="134" spans="3:20" s="66" customFormat="1" ht="15" customHeight="1" x14ac:dyDescent="0.15">
      <c r="C134" s="68"/>
      <c r="D134" s="68"/>
      <c r="E134" s="69"/>
      <c r="F134" s="69"/>
      <c r="G134" s="68"/>
      <c r="H134" s="68"/>
      <c r="J134" s="67"/>
      <c r="R134" s="70"/>
      <c r="S134" s="67"/>
      <c r="T134" s="67"/>
    </row>
    <row r="135" spans="3:20" s="66" customFormat="1" ht="15" customHeight="1" x14ac:dyDescent="0.15">
      <c r="C135" s="68"/>
      <c r="D135" s="68"/>
      <c r="E135" s="69"/>
      <c r="F135" s="69"/>
      <c r="G135" s="68"/>
      <c r="H135" s="68"/>
      <c r="J135" s="67"/>
      <c r="R135" s="70"/>
      <c r="S135" s="67"/>
      <c r="T135" s="67"/>
    </row>
    <row r="136" spans="3:20" s="66" customFormat="1" ht="15" customHeight="1" x14ac:dyDescent="0.15">
      <c r="C136" s="68"/>
      <c r="D136" s="68"/>
      <c r="E136" s="69"/>
      <c r="F136" s="69"/>
      <c r="G136" s="68"/>
      <c r="H136" s="68"/>
      <c r="J136" s="67"/>
      <c r="R136" s="70"/>
      <c r="S136" s="67"/>
      <c r="T136" s="67"/>
    </row>
    <row r="137" spans="3:20" s="66" customFormat="1" ht="15" customHeight="1" x14ac:dyDescent="0.15">
      <c r="C137" s="68"/>
      <c r="D137" s="68"/>
      <c r="E137" s="69"/>
      <c r="F137" s="69"/>
      <c r="G137" s="68"/>
      <c r="H137" s="68"/>
      <c r="J137" s="67"/>
      <c r="R137" s="70"/>
      <c r="S137" s="67"/>
      <c r="T137" s="67"/>
    </row>
    <row r="138" spans="3:20" s="66" customFormat="1" ht="15" customHeight="1" x14ac:dyDescent="0.15">
      <c r="C138" s="68"/>
      <c r="D138" s="68"/>
      <c r="E138" s="69"/>
      <c r="F138" s="69"/>
      <c r="G138" s="68"/>
      <c r="H138" s="68"/>
      <c r="J138" s="67"/>
      <c r="R138" s="70"/>
      <c r="S138" s="67"/>
      <c r="T138" s="67"/>
    </row>
    <row r="139" spans="3:20" s="66" customFormat="1" ht="15" customHeight="1" x14ac:dyDescent="0.15">
      <c r="C139" s="68"/>
      <c r="D139" s="68"/>
      <c r="E139" s="69"/>
      <c r="F139" s="69"/>
      <c r="G139" s="68"/>
      <c r="H139" s="68"/>
      <c r="J139" s="67"/>
      <c r="R139" s="70"/>
      <c r="S139" s="67"/>
      <c r="T139" s="67"/>
    </row>
    <row r="140" spans="3:20" s="66" customFormat="1" ht="15" customHeight="1" x14ac:dyDescent="0.15">
      <c r="C140" s="68"/>
      <c r="D140" s="68"/>
      <c r="E140" s="69"/>
      <c r="F140" s="69"/>
      <c r="G140" s="68"/>
      <c r="H140" s="68"/>
      <c r="J140" s="67"/>
      <c r="R140" s="70"/>
      <c r="S140" s="67"/>
      <c r="T140" s="67"/>
    </row>
    <row r="141" spans="3:20" s="66" customFormat="1" ht="15" customHeight="1" x14ac:dyDescent="0.15">
      <c r="C141" s="68"/>
      <c r="D141" s="68"/>
      <c r="E141" s="69"/>
      <c r="F141" s="69"/>
      <c r="G141" s="68"/>
      <c r="H141" s="68"/>
      <c r="J141" s="67"/>
      <c r="R141" s="70"/>
      <c r="S141" s="67"/>
      <c r="T141" s="67"/>
    </row>
    <row r="142" spans="3:20" s="66" customFormat="1" ht="15" customHeight="1" x14ac:dyDescent="0.15">
      <c r="C142" s="68"/>
      <c r="D142" s="68"/>
      <c r="E142" s="69"/>
      <c r="F142" s="69"/>
      <c r="G142" s="68"/>
      <c r="H142" s="68"/>
      <c r="J142" s="67"/>
      <c r="R142" s="70"/>
      <c r="S142" s="67"/>
      <c r="T142" s="67"/>
    </row>
    <row r="143" spans="3:20" s="66" customFormat="1" ht="15" customHeight="1" x14ac:dyDescent="0.15">
      <c r="C143" s="68"/>
      <c r="D143" s="68"/>
      <c r="E143" s="69"/>
      <c r="F143" s="69"/>
      <c r="G143" s="68"/>
      <c r="H143" s="68"/>
      <c r="J143" s="67"/>
      <c r="R143" s="70"/>
      <c r="S143" s="67"/>
      <c r="T143" s="67"/>
    </row>
    <row r="144" spans="3:20" s="66" customFormat="1" ht="15" customHeight="1" x14ac:dyDescent="0.15">
      <c r="C144" s="68"/>
      <c r="D144" s="68"/>
      <c r="E144" s="69"/>
      <c r="F144" s="69"/>
      <c r="G144" s="68"/>
      <c r="H144" s="68"/>
      <c r="J144" s="67"/>
      <c r="R144" s="70"/>
      <c r="S144" s="67"/>
      <c r="T144" s="67"/>
    </row>
    <row r="145" spans="3:20" s="66" customFormat="1" ht="15" customHeight="1" x14ac:dyDescent="0.15">
      <c r="C145" s="68"/>
      <c r="D145" s="68"/>
      <c r="E145" s="69"/>
      <c r="F145" s="69"/>
      <c r="G145" s="68"/>
      <c r="H145" s="68"/>
      <c r="J145" s="67"/>
      <c r="R145" s="70"/>
      <c r="S145" s="67"/>
      <c r="T145" s="67"/>
    </row>
    <row r="146" spans="3:20" s="66" customFormat="1" ht="15" customHeight="1" x14ac:dyDescent="0.15">
      <c r="C146" s="68"/>
      <c r="D146" s="68"/>
      <c r="E146" s="69"/>
      <c r="F146" s="69"/>
      <c r="G146" s="68"/>
      <c r="H146" s="68"/>
      <c r="J146" s="67"/>
      <c r="R146" s="70"/>
      <c r="S146" s="67"/>
      <c r="T146" s="67"/>
    </row>
    <row r="147" spans="3:20" s="66" customFormat="1" ht="15" customHeight="1" x14ac:dyDescent="0.15">
      <c r="C147" s="68"/>
      <c r="D147" s="68"/>
      <c r="E147" s="69"/>
      <c r="F147" s="69"/>
      <c r="G147" s="68"/>
      <c r="H147" s="68"/>
      <c r="J147" s="67"/>
      <c r="R147" s="70"/>
      <c r="S147" s="67"/>
      <c r="T147" s="67"/>
    </row>
    <row r="148" spans="3:20" s="66" customFormat="1" ht="15" customHeight="1" x14ac:dyDescent="0.15">
      <c r="C148" s="68"/>
      <c r="D148" s="68"/>
      <c r="E148" s="69"/>
      <c r="F148" s="69"/>
      <c r="G148" s="68"/>
      <c r="H148" s="68"/>
      <c r="J148" s="67"/>
      <c r="R148" s="70"/>
      <c r="S148" s="67"/>
      <c r="T148" s="67"/>
    </row>
    <row r="149" spans="3:20" s="66" customFormat="1" ht="15" customHeight="1" x14ac:dyDescent="0.15">
      <c r="C149" s="68"/>
      <c r="D149" s="68"/>
      <c r="E149" s="69"/>
      <c r="F149" s="69"/>
      <c r="G149" s="68"/>
      <c r="H149" s="68"/>
      <c r="J149" s="67"/>
      <c r="R149" s="70"/>
      <c r="S149" s="67"/>
      <c r="T149" s="67"/>
    </row>
    <row r="150" spans="3:20" s="66" customFormat="1" ht="15" customHeight="1" x14ac:dyDescent="0.15">
      <c r="C150" s="68"/>
      <c r="D150" s="68"/>
      <c r="E150" s="69"/>
      <c r="F150" s="69"/>
      <c r="G150" s="68"/>
      <c r="H150" s="68"/>
      <c r="J150" s="67"/>
      <c r="R150" s="70"/>
      <c r="S150" s="67"/>
      <c r="T150" s="67"/>
    </row>
    <row r="151" spans="3:20" s="66" customFormat="1" ht="15" customHeight="1" x14ac:dyDescent="0.15">
      <c r="C151" s="68"/>
      <c r="D151" s="68"/>
      <c r="E151" s="69"/>
      <c r="F151" s="69"/>
      <c r="G151" s="68"/>
      <c r="H151" s="68"/>
      <c r="J151" s="67"/>
      <c r="R151" s="70"/>
      <c r="S151" s="67"/>
      <c r="T151" s="67"/>
    </row>
    <row r="152" spans="3:20" s="66" customFormat="1" ht="15" customHeight="1" x14ac:dyDescent="0.15">
      <c r="C152" s="68"/>
      <c r="D152" s="68"/>
      <c r="E152" s="69"/>
      <c r="F152" s="69"/>
      <c r="G152" s="68"/>
      <c r="H152" s="68"/>
      <c r="J152" s="67"/>
      <c r="R152" s="70"/>
      <c r="S152" s="67"/>
      <c r="T152" s="67"/>
    </row>
    <row r="153" spans="3:20" s="66" customFormat="1" ht="15" customHeight="1" x14ac:dyDescent="0.15">
      <c r="C153" s="68"/>
      <c r="D153" s="68"/>
      <c r="E153" s="69"/>
      <c r="F153" s="69"/>
      <c r="G153" s="68"/>
      <c r="H153" s="68"/>
      <c r="J153" s="67"/>
      <c r="R153" s="70"/>
      <c r="S153" s="67"/>
      <c r="T153" s="67"/>
    </row>
    <row r="154" spans="3:20" s="66" customFormat="1" ht="15" customHeight="1" x14ac:dyDescent="0.15">
      <c r="C154" s="68"/>
      <c r="D154" s="68"/>
      <c r="E154" s="69"/>
      <c r="F154" s="69"/>
      <c r="G154" s="68"/>
      <c r="H154" s="68"/>
      <c r="J154" s="67"/>
      <c r="R154" s="70"/>
      <c r="S154" s="67"/>
      <c r="T154" s="67"/>
    </row>
    <row r="155" spans="3:20" s="66" customFormat="1" ht="15" customHeight="1" x14ac:dyDescent="0.15">
      <c r="C155" s="68"/>
      <c r="D155" s="68"/>
      <c r="E155" s="69"/>
      <c r="F155" s="69"/>
      <c r="G155" s="68"/>
      <c r="H155" s="68"/>
      <c r="J155" s="67"/>
      <c r="R155" s="70"/>
      <c r="S155" s="67"/>
      <c r="T155" s="67"/>
    </row>
    <row r="156" spans="3:20" s="66" customFormat="1" ht="15" customHeight="1" x14ac:dyDescent="0.15">
      <c r="C156" s="68"/>
      <c r="D156" s="68"/>
      <c r="E156" s="69"/>
      <c r="F156" s="69"/>
      <c r="G156" s="68"/>
      <c r="H156" s="68"/>
      <c r="J156" s="67"/>
      <c r="R156" s="70"/>
      <c r="S156" s="67"/>
      <c r="T156" s="67"/>
    </row>
    <row r="157" spans="3:20" s="66" customFormat="1" ht="15" customHeight="1" x14ac:dyDescent="0.15">
      <c r="C157" s="68"/>
      <c r="D157" s="68"/>
      <c r="E157" s="69"/>
      <c r="F157" s="69"/>
      <c r="G157" s="68"/>
      <c r="H157" s="68"/>
      <c r="J157" s="67"/>
      <c r="R157" s="70"/>
      <c r="S157" s="67"/>
      <c r="T157" s="67"/>
    </row>
    <row r="158" spans="3:20" s="66" customFormat="1" ht="15" customHeight="1" x14ac:dyDescent="0.15">
      <c r="C158" s="68"/>
      <c r="D158" s="68"/>
      <c r="E158" s="69"/>
      <c r="F158" s="69"/>
      <c r="G158" s="68"/>
      <c r="H158" s="68"/>
      <c r="J158" s="67"/>
      <c r="R158" s="70"/>
      <c r="S158" s="67"/>
      <c r="T158" s="67"/>
    </row>
    <row r="159" spans="3:20" s="66" customFormat="1" ht="15" customHeight="1" x14ac:dyDescent="0.15">
      <c r="C159" s="68"/>
      <c r="D159" s="68"/>
      <c r="E159" s="69"/>
      <c r="F159" s="69"/>
      <c r="G159" s="68"/>
      <c r="H159" s="68"/>
      <c r="J159" s="67"/>
      <c r="R159" s="70"/>
      <c r="S159" s="67"/>
      <c r="T159" s="67"/>
    </row>
    <row r="160" spans="3:20" s="66" customFormat="1" ht="15" customHeight="1" x14ac:dyDescent="0.15">
      <c r="C160" s="68"/>
      <c r="D160" s="68"/>
      <c r="E160" s="69"/>
      <c r="F160" s="69"/>
      <c r="G160" s="68"/>
      <c r="H160" s="68"/>
      <c r="J160" s="67"/>
      <c r="R160" s="70"/>
      <c r="S160" s="67"/>
      <c r="T160" s="67"/>
    </row>
    <row r="161" spans="3:20" s="66" customFormat="1" ht="15" customHeight="1" x14ac:dyDescent="0.15">
      <c r="C161" s="68"/>
      <c r="D161" s="68"/>
      <c r="E161" s="69"/>
      <c r="F161" s="69"/>
      <c r="G161" s="68"/>
      <c r="H161" s="68"/>
      <c r="J161" s="67"/>
      <c r="R161" s="70"/>
      <c r="S161" s="67"/>
      <c r="T161" s="67"/>
    </row>
    <row r="162" spans="3:20" s="66" customFormat="1" ht="15" customHeight="1" x14ac:dyDescent="0.15">
      <c r="C162" s="68"/>
      <c r="D162" s="68"/>
      <c r="E162" s="69"/>
      <c r="F162" s="69"/>
      <c r="G162" s="68"/>
      <c r="H162" s="68"/>
      <c r="J162" s="67"/>
      <c r="R162" s="70"/>
      <c r="S162" s="67"/>
      <c r="T162" s="67"/>
    </row>
    <row r="163" spans="3:20" s="66" customFormat="1" ht="15" customHeight="1" x14ac:dyDescent="0.15">
      <c r="C163" s="68"/>
      <c r="D163" s="68"/>
      <c r="E163" s="69"/>
      <c r="F163" s="69"/>
      <c r="G163" s="68"/>
      <c r="H163" s="68"/>
      <c r="J163" s="67"/>
      <c r="R163" s="70"/>
      <c r="S163" s="67"/>
      <c r="T163" s="67"/>
    </row>
    <row r="164" spans="3:20" s="66" customFormat="1" ht="15" customHeight="1" x14ac:dyDescent="0.15">
      <c r="C164" s="68"/>
      <c r="D164" s="68"/>
      <c r="E164" s="69"/>
      <c r="F164" s="69"/>
      <c r="G164" s="68"/>
      <c r="H164" s="68"/>
      <c r="J164" s="67"/>
      <c r="R164" s="70"/>
      <c r="S164" s="67"/>
      <c r="T164" s="67"/>
    </row>
    <row r="165" spans="3:20" s="66" customFormat="1" ht="15" customHeight="1" x14ac:dyDescent="0.15">
      <c r="C165" s="68"/>
      <c r="D165" s="68"/>
      <c r="E165" s="69"/>
      <c r="F165" s="69"/>
      <c r="G165" s="68"/>
      <c r="H165" s="68"/>
      <c r="J165" s="67"/>
      <c r="R165" s="70"/>
      <c r="S165" s="67"/>
      <c r="T165" s="67"/>
    </row>
    <row r="166" spans="3:20" s="66" customFormat="1" ht="15" customHeight="1" x14ac:dyDescent="0.15">
      <c r="C166" s="68"/>
      <c r="D166" s="68"/>
      <c r="E166" s="69"/>
      <c r="F166" s="69"/>
      <c r="G166" s="68"/>
      <c r="H166" s="68"/>
      <c r="J166" s="67"/>
      <c r="R166" s="70"/>
      <c r="S166" s="67"/>
      <c r="T166" s="67"/>
    </row>
    <row r="167" spans="3:20" s="66" customFormat="1" ht="15" customHeight="1" x14ac:dyDescent="0.15">
      <c r="C167" s="68"/>
      <c r="D167" s="68"/>
      <c r="E167" s="69"/>
      <c r="F167" s="69"/>
      <c r="G167" s="68"/>
      <c r="H167" s="68"/>
      <c r="J167" s="67"/>
      <c r="R167" s="70"/>
      <c r="S167" s="67"/>
      <c r="T167" s="67"/>
    </row>
    <row r="168" spans="3:20" s="66" customFormat="1" ht="15" customHeight="1" x14ac:dyDescent="0.15">
      <c r="C168" s="68"/>
      <c r="D168" s="68"/>
      <c r="E168" s="69"/>
      <c r="F168" s="69"/>
      <c r="G168" s="68"/>
      <c r="H168" s="68"/>
      <c r="J168" s="67"/>
      <c r="R168" s="70"/>
      <c r="S168" s="67"/>
      <c r="T168" s="67"/>
    </row>
    <row r="169" spans="3:20" s="66" customFormat="1" ht="15" customHeight="1" x14ac:dyDescent="0.15">
      <c r="C169" s="68"/>
      <c r="D169" s="68"/>
      <c r="E169" s="69"/>
      <c r="F169" s="69"/>
      <c r="G169" s="68"/>
      <c r="H169" s="68"/>
      <c r="J169" s="67"/>
      <c r="R169" s="70"/>
      <c r="S169" s="67"/>
      <c r="T169" s="67"/>
    </row>
    <row r="170" spans="3:20" s="66" customFormat="1" ht="15" customHeight="1" x14ac:dyDescent="0.15">
      <c r="C170" s="68"/>
      <c r="D170" s="68"/>
      <c r="E170" s="69"/>
      <c r="F170" s="69"/>
      <c r="G170" s="68"/>
      <c r="H170" s="68"/>
      <c r="J170" s="67"/>
      <c r="R170" s="70"/>
      <c r="S170" s="67"/>
      <c r="T170" s="67"/>
    </row>
    <row r="171" spans="3:20" s="66" customFormat="1" ht="15" customHeight="1" x14ac:dyDescent="0.15">
      <c r="C171" s="68"/>
      <c r="D171" s="68"/>
      <c r="E171" s="69"/>
      <c r="F171" s="69"/>
      <c r="G171" s="68"/>
      <c r="H171" s="68"/>
      <c r="J171" s="67"/>
      <c r="R171" s="70"/>
      <c r="S171" s="67"/>
      <c r="T171" s="67"/>
    </row>
    <row r="172" spans="3:20" s="66" customFormat="1" ht="15" customHeight="1" x14ac:dyDescent="0.15">
      <c r="C172" s="68"/>
      <c r="D172" s="68"/>
      <c r="E172" s="69"/>
      <c r="F172" s="69"/>
      <c r="G172" s="68"/>
      <c r="H172" s="68"/>
      <c r="J172" s="67"/>
      <c r="R172" s="70"/>
      <c r="S172" s="67"/>
      <c r="T172" s="67"/>
    </row>
    <row r="173" spans="3:20" s="66" customFormat="1" ht="15" customHeight="1" x14ac:dyDescent="0.15">
      <c r="C173" s="68"/>
      <c r="D173" s="68"/>
      <c r="E173" s="69"/>
      <c r="F173" s="69"/>
      <c r="G173" s="68"/>
      <c r="H173" s="68"/>
      <c r="J173" s="67"/>
      <c r="R173" s="70"/>
      <c r="S173" s="67"/>
      <c r="T173" s="67"/>
    </row>
    <row r="174" spans="3:20" s="66" customFormat="1" ht="15" customHeight="1" x14ac:dyDescent="0.15">
      <c r="C174" s="68"/>
      <c r="D174" s="68"/>
      <c r="E174" s="69"/>
      <c r="F174" s="69"/>
      <c r="G174" s="68"/>
      <c r="H174" s="68"/>
      <c r="J174" s="67"/>
      <c r="R174" s="70"/>
      <c r="S174" s="67"/>
      <c r="T174" s="67"/>
    </row>
    <row r="175" spans="3:20" s="66" customFormat="1" ht="15" customHeight="1" x14ac:dyDescent="0.15">
      <c r="C175" s="68"/>
      <c r="D175" s="68"/>
      <c r="E175" s="69"/>
      <c r="F175" s="69"/>
      <c r="G175" s="68"/>
      <c r="H175" s="68"/>
      <c r="J175" s="67"/>
      <c r="R175" s="70"/>
      <c r="S175" s="67"/>
      <c r="T175" s="67"/>
    </row>
    <row r="176" spans="3:20" s="66" customFormat="1" ht="15" customHeight="1" x14ac:dyDescent="0.15">
      <c r="C176" s="68"/>
      <c r="D176" s="68"/>
      <c r="E176" s="69"/>
      <c r="F176" s="69"/>
      <c r="G176" s="68"/>
      <c r="H176" s="68"/>
      <c r="J176" s="67"/>
      <c r="R176" s="70"/>
      <c r="S176" s="67"/>
      <c r="T176" s="67"/>
    </row>
    <row r="177" spans="3:20" s="66" customFormat="1" ht="15" customHeight="1" x14ac:dyDescent="0.15">
      <c r="C177" s="68"/>
      <c r="D177" s="68"/>
      <c r="E177" s="69"/>
      <c r="F177" s="69"/>
      <c r="G177" s="68"/>
      <c r="H177" s="68"/>
      <c r="J177" s="67"/>
      <c r="R177" s="70"/>
      <c r="S177" s="67"/>
      <c r="T177" s="67"/>
    </row>
    <row r="178" spans="3:20" s="66" customFormat="1" ht="15" customHeight="1" x14ac:dyDescent="0.15">
      <c r="C178" s="68"/>
      <c r="D178" s="68"/>
      <c r="E178" s="69"/>
      <c r="F178" s="69"/>
      <c r="G178" s="68"/>
      <c r="H178" s="68"/>
      <c r="J178" s="67"/>
      <c r="R178" s="70"/>
      <c r="S178" s="67"/>
      <c r="T178" s="67"/>
    </row>
    <row r="179" spans="3:20" s="66" customFormat="1" ht="15" customHeight="1" x14ac:dyDescent="0.15">
      <c r="C179" s="68"/>
      <c r="D179" s="68"/>
      <c r="E179" s="69"/>
      <c r="F179" s="69"/>
      <c r="G179" s="68"/>
      <c r="H179" s="68"/>
      <c r="J179" s="67"/>
      <c r="R179" s="70"/>
      <c r="S179" s="67"/>
      <c r="T179" s="67"/>
    </row>
    <row r="180" spans="3:20" s="66" customFormat="1" ht="15" customHeight="1" x14ac:dyDescent="0.15">
      <c r="C180" s="68"/>
      <c r="D180" s="68"/>
      <c r="E180" s="69"/>
      <c r="F180" s="69"/>
      <c r="G180" s="68"/>
      <c r="H180" s="68"/>
      <c r="J180" s="67"/>
      <c r="R180" s="70"/>
      <c r="S180" s="67"/>
      <c r="T180" s="67"/>
    </row>
    <row r="181" spans="3:20" s="66" customFormat="1" ht="15" customHeight="1" x14ac:dyDescent="0.15">
      <c r="C181" s="68"/>
      <c r="D181" s="68"/>
      <c r="E181" s="69"/>
      <c r="F181" s="69"/>
      <c r="G181" s="68"/>
      <c r="H181" s="68"/>
      <c r="J181" s="67"/>
      <c r="R181" s="70"/>
      <c r="S181" s="67"/>
      <c r="T181" s="67"/>
    </row>
    <row r="182" spans="3:20" s="66" customFormat="1" ht="15" customHeight="1" x14ac:dyDescent="0.15">
      <c r="C182" s="68"/>
      <c r="D182" s="68"/>
      <c r="E182" s="69"/>
      <c r="F182" s="69"/>
      <c r="G182" s="68"/>
      <c r="H182" s="68"/>
      <c r="J182" s="67"/>
      <c r="R182" s="70"/>
      <c r="S182" s="67"/>
      <c r="T182" s="67"/>
    </row>
    <row r="183" spans="3:20" s="66" customFormat="1" ht="15" customHeight="1" x14ac:dyDescent="0.15">
      <c r="C183" s="68"/>
      <c r="D183" s="68"/>
      <c r="E183" s="69"/>
      <c r="F183" s="69"/>
      <c r="G183" s="68"/>
      <c r="H183" s="68"/>
      <c r="J183" s="67"/>
      <c r="R183" s="70"/>
      <c r="S183" s="67"/>
      <c r="T183" s="67"/>
    </row>
    <row r="184" spans="3:20" s="66" customFormat="1" ht="15" customHeight="1" x14ac:dyDescent="0.15">
      <c r="C184" s="68"/>
      <c r="D184" s="68"/>
      <c r="E184" s="69"/>
      <c r="F184" s="69"/>
      <c r="G184" s="68"/>
      <c r="H184" s="68"/>
      <c r="J184" s="67"/>
      <c r="R184" s="70"/>
      <c r="S184" s="67"/>
      <c r="T184" s="67"/>
    </row>
    <row r="185" spans="3:20" s="66" customFormat="1" ht="15" customHeight="1" x14ac:dyDescent="0.15">
      <c r="C185" s="68"/>
      <c r="D185" s="68"/>
      <c r="E185" s="69"/>
      <c r="F185" s="69"/>
      <c r="G185" s="68"/>
      <c r="H185" s="68"/>
      <c r="J185" s="67"/>
      <c r="R185" s="70"/>
      <c r="S185" s="67"/>
      <c r="T185" s="67"/>
    </row>
    <row r="186" spans="3:20" s="66" customFormat="1" ht="15" customHeight="1" x14ac:dyDescent="0.15">
      <c r="C186" s="68"/>
      <c r="D186" s="68"/>
      <c r="E186" s="69"/>
      <c r="F186" s="69"/>
      <c r="G186" s="68"/>
      <c r="H186" s="68"/>
      <c r="J186" s="67"/>
      <c r="R186" s="70"/>
      <c r="S186" s="67"/>
      <c r="T186" s="67"/>
    </row>
    <row r="187" spans="3:20" s="66" customFormat="1" ht="15" customHeight="1" x14ac:dyDescent="0.15">
      <c r="C187" s="68"/>
      <c r="D187" s="68"/>
      <c r="E187" s="69"/>
      <c r="F187" s="69"/>
      <c r="G187" s="68"/>
      <c r="H187" s="68"/>
      <c r="J187" s="67"/>
      <c r="R187" s="70"/>
      <c r="S187" s="67"/>
      <c r="T187" s="67"/>
    </row>
    <row r="188" spans="3:20" s="66" customFormat="1" ht="15" customHeight="1" x14ac:dyDescent="0.15">
      <c r="C188" s="68"/>
      <c r="D188" s="68"/>
      <c r="E188" s="69"/>
      <c r="F188" s="69"/>
      <c r="G188" s="68"/>
      <c r="H188" s="68"/>
      <c r="J188" s="67"/>
      <c r="R188" s="70"/>
      <c r="S188" s="67"/>
      <c r="T188" s="67"/>
    </row>
    <row r="189" spans="3:20" s="66" customFormat="1" ht="15" customHeight="1" x14ac:dyDescent="0.15">
      <c r="C189" s="68"/>
      <c r="D189" s="68"/>
      <c r="E189" s="69"/>
      <c r="F189" s="69"/>
      <c r="G189" s="68"/>
      <c r="H189" s="68"/>
      <c r="J189" s="67"/>
      <c r="R189" s="70"/>
      <c r="S189" s="67"/>
      <c r="T189" s="67"/>
    </row>
    <row r="190" spans="3:20" s="66" customFormat="1" ht="15" customHeight="1" x14ac:dyDescent="0.15">
      <c r="C190" s="68"/>
      <c r="D190" s="68"/>
      <c r="E190" s="69"/>
      <c r="F190" s="69"/>
      <c r="G190" s="68"/>
      <c r="H190" s="68"/>
      <c r="J190" s="67"/>
      <c r="R190" s="70"/>
      <c r="S190" s="67"/>
      <c r="T190" s="67"/>
    </row>
    <row r="191" spans="3:20" s="66" customFormat="1" ht="15" customHeight="1" x14ac:dyDescent="0.15">
      <c r="C191" s="68"/>
      <c r="D191" s="68"/>
      <c r="E191" s="69"/>
      <c r="F191" s="69"/>
      <c r="G191" s="68"/>
      <c r="H191" s="68"/>
      <c r="J191" s="67"/>
      <c r="R191" s="70"/>
      <c r="S191" s="67"/>
      <c r="T191" s="67"/>
    </row>
    <row r="192" spans="3:20" s="66" customFormat="1" ht="15" customHeight="1" x14ac:dyDescent="0.15">
      <c r="C192" s="68"/>
      <c r="D192" s="68"/>
      <c r="E192" s="69"/>
      <c r="F192" s="69"/>
      <c r="G192" s="68"/>
      <c r="H192" s="68"/>
      <c r="J192" s="67"/>
      <c r="R192" s="70"/>
      <c r="S192" s="67"/>
      <c r="T192" s="67"/>
    </row>
    <row r="193" spans="3:20" s="66" customFormat="1" ht="15" customHeight="1" x14ac:dyDescent="0.15">
      <c r="C193" s="68"/>
      <c r="D193" s="68"/>
      <c r="E193" s="69"/>
      <c r="F193" s="69"/>
      <c r="G193" s="68"/>
      <c r="H193" s="68"/>
      <c r="J193" s="67"/>
      <c r="R193" s="70"/>
      <c r="S193" s="67"/>
      <c r="T193" s="67"/>
    </row>
    <row r="194" spans="3:20" s="66" customFormat="1" ht="15" customHeight="1" x14ac:dyDescent="0.15">
      <c r="C194" s="68"/>
      <c r="D194" s="68"/>
      <c r="E194" s="69"/>
      <c r="F194" s="69"/>
      <c r="G194" s="68"/>
      <c r="H194" s="68"/>
      <c r="J194" s="67"/>
      <c r="R194" s="70"/>
      <c r="S194" s="67"/>
      <c r="T194" s="67"/>
    </row>
    <row r="195" spans="3:20" s="66" customFormat="1" ht="15" customHeight="1" x14ac:dyDescent="0.15">
      <c r="C195" s="68"/>
      <c r="D195" s="68"/>
      <c r="E195" s="69"/>
      <c r="F195" s="69"/>
      <c r="G195" s="68"/>
      <c r="H195" s="68"/>
      <c r="J195" s="67"/>
      <c r="R195" s="70"/>
      <c r="S195" s="67"/>
      <c r="T195" s="67"/>
    </row>
    <row r="196" spans="3:20" s="66" customFormat="1" ht="15" customHeight="1" x14ac:dyDescent="0.15">
      <c r="C196" s="68"/>
      <c r="D196" s="68"/>
      <c r="E196" s="69"/>
      <c r="F196" s="69"/>
      <c r="G196" s="68"/>
      <c r="H196" s="68"/>
      <c r="J196" s="67"/>
      <c r="R196" s="70"/>
      <c r="S196" s="67"/>
      <c r="T196" s="67"/>
    </row>
    <row r="197" spans="3:20" s="66" customFormat="1" ht="15" customHeight="1" x14ac:dyDescent="0.15">
      <c r="C197" s="68"/>
      <c r="D197" s="68"/>
      <c r="E197" s="69"/>
      <c r="F197" s="69"/>
      <c r="G197" s="68"/>
      <c r="H197" s="68"/>
      <c r="J197" s="67"/>
      <c r="R197" s="70"/>
      <c r="S197" s="67"/>
      <c r="T197" s="67"/>
    </row>
    <row r="198" spans="3:20" s="66" customFormat="1" ht="15" customHeight="1" x14ac:dyDescent="0.15">
      <c r="C198" s="68"/>
      <c r="D198" s="68"/>
      <c r="E198" s="69"/>
      <c r="F198" s="69"/>
      <c r="G198" s="68"/>
      <c r="H198" s="68"/>
      <c r="J198" s="67"/>
      <c r="R198" s="70"/>
      <c r="S198" s="67"/>
      <c r="T198" s="67"/>
    </row>
    <row r="199" spans="3:20" s="66" customFormat="1" ht="15" customHeight="1" x14ac:dyDescent="0.15">
      <c r="C199" s="68"/>
      <c r="D199" s="68"/>
      <c r="E199" s="69"/>
      <c r="F199" s="69"/>
      <c r="G199" s="68"/>
      <c r="H199" s="68"/>
      <c r="J199" s="67"/>
      <c r="R199" s="70"/>
      <c r="S199" s="67"/>
      <c r="T199" s="67"/>
    </row>
    <row r="200" spans="3:20" s="66" customFormat="1" ht="15" customHeight="1" x14ac:dyDescent="0.15">
      <c r="C200" s="68"/>
      <c r="D200" s="68"/>
      <c r="E200" s="69"/>
      <c r="F200" s="69"/>
      <c r="G200" s="68"/>
      <c r="H200" s="68"/>
      <c r="J200" s="67"/>
      <c r="R200" s="70"/>
      <c r="S200" s="67"/>
      <c r="T200" s="67"/>
    </row>
    <row r="201" spans="3:20" s="66" customFormat="1" ht="15" customHeight="1" x14ac:dyDescent="0.15">
      <c r="C201" s="68"/>
      <c r="D201" s="68"/>
      <c r="E201" s="69"/>
      <c r="F201" s="69"/>
      <c r="G201" s="68"/>
      <c r="H201" s="68"/>
      <c r="J201" s="67"/>
      <c r="R201" s="70"/>
      <c r="S201" s="67"/>
      <c r="T201" s="67"/>
    </row>
    <row r="202" spans="3:20" s="66" customFormat="1" ht="15" customHeight="1" x14ac:dyDescent="0.15">
      <c r="C202" s="68"/>
      <c r="D202" s="68"/>
      <c r="E202" s="69"/>
      <c r="F202" s="69"/>
      <c r="G202" s="68"/>
      <c r="H202" s="68"/>
      <c r="J202" s="67"/>
      <c r="R202" s="70"/>
      <c r="S202" s="67"/>
      <c r="T202" s="67"/>
    </row>
    <row r="203" spans="3:20" s="66" customFormat="1" ht="15" customHeight="1" x14ac:dyDescent="0.15">
      <c r="C203" s="68"/>
      <c r="D203" s="68"/>
      <c r="E203" s="69"/>
      <c r="F203" s="69"/>
      <c r="G203" s="68"/>
      <c r="H203" s="68"/>
      <c r="J203" s="67"/>
      <c r="R203" s="70"/>
      <c r="S203" s="67"/>
      <c r="T203" s="67"/>
    </row>
    <row r="204" spans="3:20" s="66" customFormat="1" ht="15" customHeight="1" x14ac:dyDescent="0.15">
      <c r="C204" s="68"/>
      <c r="D204" s="68"/>
      <c r="E204" s="69"/>
      <c r="F204" s="69"/>
      <c r="G204" s="68"/>
      <c r="H204" s="68"/>
      <c r="J204" s="67"/>
      <c r="R204" s="70"/>
      <c r="S204" s="67"/>
      <c r="T204" s="67"/>
    </row>
    <row r="205" spans="3:20" s="66" customFormat="1" ht="15" customHeight="1" x14ac:dyDescent="0.15">
      <c r="C205" s="68"/>
      <c r="D205" s="68"/>
      <c r="E205" s="69"/>
      <c r="F205" s="69"/>
      <c r="G205" s="68"/>
      <c r="H205" s="68"/>
      <c r="J205" s="67"/>
      <c r="R205" s="70"/>
      <c r="S205" s="67"/>
      <c r="T205" s="67"/>
    </row>
    <row r="206" spans="3:20" s="66" customFormat="1" ht="15" customHeight="1" x14ac:dyDescent="0.15">
      <c r="C206" s="68"/>
      <c r="D206" s="68"/>
      <c r="E206" s="69"/>
      <c r="F206" s="69"/>
      <c r="G206" s="68"/>
      <c r="H206" s="68"/>
      <c r="J206" s="67"/>
      <c r="R206" s="70"/>
      <c r="S206" s="67"/>
      <c r="T206" s="67"/>
    </row>
    <row r="207" spans="3:20" s="66" customFormat="1" ht="15" customHeight="1" x14ac:dyDescent="0.15">
      <c r="C207" s="68"/>
      <c r="D207" s="68"/>
      <c r="E207" s="69"/>
      <c r="F207" s="69"/>
      <c r="G207" s="68"/>
      <c r="H207" s="68"/>
      <c r="J207" s="67"/>
      <c r="R207" s="70"/>
      <c r="S207" s="67"/>
      <c r="T207" s="67"/>
    </row>
    <row r="208" spans="3:20" s="66" customFormat="1" ht="15" customHeight="1" x14ac:dyDescent="0.15">
      <c r="C208" s="68"/>
      <c r="D208" s="68"/>
      <c r="E208" s="69"/>
      <c r="F208" s="69"/>
      <c r="G208" s="68"/>
      <c r="H208" s="68"/>
      <c r="J208" s="67"/>
      <c r="R208" s="70"/>
      <c r="S208" s="67"/>
      <c r="T208" s="67"/>
    </row>
    <row r="209" spans="3:20" s="66" customFormat="1" ht="15" customHeight="1" x14ac:dyDescent="0.15">
      <c r="C209" s="68"/>
      <c r="D209" s="68"/>
      <c r="E209" s="69"/>
      <c r="F209" s="69"/>
      <c r="G209" s="68"/>
      <c r="H209" s="68"/>
      <c r="J209" s="67"/>
      <c r="R209" s="70"/>
      <c r="S209" s="67"/>
      <c r="T209" s="67"/>
    </row>
    <row r="210" spans="3:20" s="66" customFormat="1" ht="15" customHeight="1" x14ac:dyDescent="0.15">
      <c r="C210" s="68"/>
      <c r="D210" s="68"/>
      <c r="E210" s="69"/>
      <c r="F210" s="69"/>
      <c r="G210" s="68"/>
      <c r="H210" s="68"/>
      <c r="J210" s="67"/>
      <c r="R210" s="70"/>
      <c r="S210" s="67"/>
      <c r="T210" s="67"/>
    </row>
    <row r="211" spans="3:20" s="66" customFormat="1" ht="15" customHeight="1" x14ac:dyDescent="0.15">
      <c r="C211" s="68"/>
      <c r="D211" s="68"/>
      <c r="E211" s="69"/>
      <c r="F211" s="69"/>
      <c r="G211" s="68"/>
      <c r="H211" s="68"/>
      <c r="J211" s="67"/>
      <c r="R211" s="70"/>
      <c r="S211" s="67"/>
      <c r="T211" s="67"/>
    </row>
    <row r="212" spans="3:20" s="66" customFormat="1" ht="15" customHeight="1" x14ac:dyDescent="0.15">
      <c r="C212" s="68"/>
      <c r="D212" s="68"/>
      <c r="E212" s="69"/>
      <c r="F212" s="69"/>
      <c r="G212" s="68"/>
      <c r="H212" s="68"/>
      <c r="J212" s="67"/>
      <c r="R212" s="70"/>
      <c r="S212" s="67"/>
      <c r="T212" s="67"/>
    </row>
    <row r="213" spans="3:20" s="66" customFormat="1" ht="15" customHeight="1" x14ac:dyDescent="0.15">
      <c r="C213" s="68"/>
      <c r="D213" s="68"/>
      <c r="E213" s="69"/>
      <c r="F213" s="69"/>
      <c r="G213" s="68"/>
      <c r="H213" s="68"/>
      <c r="J213" s="67"/>
      <c r="R213" s="70"/>
      <c r="S213" s="67"/>
      <c r="T213" s="67"/>
    </row>
    <row r="214" spans="3:20" s="66" customFormat="1" ht="15" customHeight="1" x14ac:dyDescent="0.15">
      <c r="C214" s="68"/>
      <c r="D214" s="68"/>
      <c r="E214" s="69"/>
      <c r="F214" s="69"/>
      <c r="G214" s="68"/>
      <c r="H214" s="68"/>
      <c r="J214" s="67"/>
      <c r="R214" s="70"/>
      <c r="S214" s="67"/>
      <c r="T214" s="67"/>
    </row>
    <row r="215" spans="3:20" s="66" customFormat="1" ht="15" customHeight="1" x14ac:dyDescent="0.15">
      <c r="C215" s="68"/>
      <c r="D215" s="68"/>
      <c r="E215" s="69"/>
      <c r="F215" s="69"/>
      <c r="G215" s="68"/>
      <c r="H215" s="68"/>
      <c r="J215" s="67"/>
      <c r="R215" s="70"/>
      <c r="S215" s="67"/>
      <c r="T215" s="67"/>
    </row>
    <row r="216" spans="3:20" s="66" customFormat="1" ht="15" customHeight="1" x14ac:dyDescent="0.15">
      <c r="C216" s="68"/>
      <c r="D216" s="68"/>
      <c r="E216" s="69"/>
      <c r="F216" s="69"/>
      <c r="G216" s="68"/>
      <c r="H216" s="68"/>
      <c r="J216" s="67"/>
      <c r="R216" s="70"/>
      <c r="S216" s="67"/>
      <c r="T216" s="67"/>
    </row>
    <row r="217" spans="3:20" s="66" customFormat="1" ht="15" customHeight="1" x14ac:dyDescent="0.15">
      <c r="C217" s="68"/>
      <c r="D217" s="68"/>
      <c r="E217" s="69"/>
      <c r="F217" s="69"/>
      <c r="G217" s="68"/>
      <c r="H217" s="68"/>
      <c r="J217" s="67"/>
      <c r="R217" s="70"/>
      <c r="S217" s="67"/>
      <c r="T217" s="67"/>
    </row>
    <row r="218" spans="3:20" s="66" customFormat="1" ht="15" customHeight="1" x14ac:dyDescent="0.15">
      <c r="C218" s="68"/>
      <c r="D218" s="68"/>
      <c r="E218" s="69"/>
      <c r="F218" s="69"/>
      <c r="G218" s="68"/>
      <c r="H218" s="68"/>
      <c r="J218" s="67"/>
      <c r="R218" s="70"/>
      <c r="S218" s="67"/>
      <c r="T218" s="67"/>
    </row>
    <row r="219" spans="3:20" s="66" customFormat="1" ht="15" customHeight="1" x14ac:dyDescent="0.15">
      <c r="C219" s="68"/>
      <c r="D219" s="68"/>
      <c r="E219" s="69"/>
      <c r="F219" s="69"/>
      <c r="G219" s="68"/>
      <c r="H219" s="68"/>
      <c r="J219" s="67"/>
      <c r="R219" s="70"/>
      <c r="S219" s="67"/>
      <c r="T219" s="67"/>
    </row>
    <row r="220" spans="3:20" s="66" customFormat="1" ht="15" customHeight="1" x14ac:dyDescent="0.15">
      <c r="C220" s="68"/>
      <c r="D220" s="68"/>
      <c r="E220" s="69"/>
      <c r="F220" s="69"/>
      <c r="G220" s="68"/>
      <c r="H220" s="68"/>
      <c r="J220" s="67"/>
      <c r="R220" s="70"/>
      <c r="S220" s="67"/>
      <c r="T220" s="67"/>
    </row>
    <row r="221" spans="3:20" s="66" customFormat="1" ht="15" customHeight="1" x14ac:dyDescent="0.15">
      <c r="C221" s="68"/>
      <c r="D221" s="68"/>
      <c r="E221" s="69"/>
      <c r="F221" s="69"/>
      <c r="G221" s="68"/>
      <c r="H221" s="68"/>
      <c r="J221" s="67"/>
      <c r="R221" s="70"/>
      <c r="S221" s="67"/>
      <c r="T221" s="67"/>
    </row>
    <row r="222" spans="3:20" s="66" customFormat="1" ht="15" customHeight="1" x14ac:dyDescent="0.15">
      <c r="C222" s="68"/>
      <c r="D222" s="68"/>
      <c r="E222" s="69"/>
      <c r="F222" s="69"/>
      <c r="G222" s="68"/>
      <c r="H222" s="68"/>
      <c r="J222" s="67"/>
      <c r="R222" s="70"/>
      <c r="S222" s="67"/>
      <c r="T222" s="67"/>
    </row>
    <row r="223" spans="3:20" s="66" customFormat="1" ht="15" customHeight="1" x14ac:dyDescent="0.15">
      <c r="C223" s="68"/>
      <c r="D223" s="68"/>
      <c r="E223" s="69"/>
      <c r="F223" s="69"/>
      <c r="G223" s="68"/>
      <c r="H223" s="68"/>
      <c r="J223" s="67"/>
      <c r="R223" s="70"/>
      <c r="S223" s="67"/>
      <c r="T223" s="67"/>
    </row>
    <row r="224" spans="3:20" s="66" customFormat="1" ht="15" customHeight="1" x14ac:dyDescent="0.15">
      <c r="C224" s="68"/>
      <c r="D224" s="68"/>
      <c r="E224" s="69"/>
      <c r="F224" s="69"/>
      <c r="G224" s="68"/>
      <c r="H224" s="68"/>
      <c r="J224" s="67"/>
      <c r="R224" s="70"/>
      <c r="S224" s="67"/>
      <c r="T224" s="67"/>
    </row>
    <row r="225" spans="3:20" s="66" customFormat="1" ht="15" customHeight="1" x14ac:dyDescent="0.15">
      <c r="C225" s="68"/>
      <c r="D225" s="68"/>
      <c r="E225" s="69"/>
      <c r="F225" s="69"/>
      <c r="G225" s="68"/>
      <c r="H225" s="68"/>
      <c r="J225" s="67"/>
      <c r="R225" s="70"/>
      <c r="S225" s="67"/>
      <c r="T225" s="67"/>
    </row>
    <row r="226" spans="3:20" s="66" customFormat="1" ht="15" customHeight="1" x14ac:dyDescent="0.15">
      <c r="C226" s="68"/>
      <c r="D226" s="68"/>
      <c r="E226" s="69"/>
      <c r="F226" s="69"/>
      <c r="G226" s="68"/>
      <c r="H226" s="68"/>
      <c r="J226" s="67"/>
      <c r="R226" s="70"/>
      <c r="S226" s="67"/>
      <c r="T226" s="67"/>
    </row>
    <row r="227" spans="3:20" s="66" customFormat="1" ht="15" customHeight="1" x14ac:dyDescent="0.15">
      <c r="C227" s="68"/>
      <c r="D227" s="68"/>
      <c r="E227" s="69"/>
      <c r="F227" s="69"/>
      <c r="G227" s="68"/>
      <c r="H227" s="68"/>
      <c r="J227" s="67"/>
      <c r="R227" s="70"/>
      <c r="S227" s="67"/>
      <c r="T227" s="67"/>
    </row>
    <row r="228" spans="3:20" s="66" customFormat="1" ht="15" customHeight="1" x14ac:dyDescent="0.15">
      <c r="C228" s="68"/>
      <c r="D228" s="68"/>
      <c r="E228" s="69"/>
      <c r="F228" s="69"/>
      <c r="G228" s="68"/>
      <c r="H228" s="68"/>
      <c r="J228" s="67"/>
      <c r="R228" s="70"/>
      <c r="S228" s="67"/>
      <c r="T228" s="67"/>
    </row>
    <row r="229" spans="3:20" s="66" customFormat="1" ht="15" customHeight="1" x14ac:dyDescent="0.15">
      <c r="C229" s="68"/>
      <c r="D229" s="68"/>
      <c r="E229" s="69"/>
      <c r="F229" s="69"/>
      <c r="G229" s="68"/>
      <c r="H229" s="68"/>
      <c r="J229" s="67"/>
      <c r="R229" s="70"/>
      <c r="S229" s="67"/>
      <c r="T229" s="67"/>
    </row>
    <row r="230" spans="3:20" s="66" customFormat="1" ht="15" customHeight="1" x14ac:dyDescent="0.15">
      <c r="C230" s="68"/>
      <c r="D230" s="68"/>
      <c r="E230" s="69"/>
      <c r="F230" s="69"/>
      <c r="G230" s="68"/>
      <c r="H230" s="68"/>
      <c r="J230" s="67"/>
      <c r="R230" s="70"/>
      <c r="S230" s="67"/>
      <c r="T230" s="67"/>
    </row>
    <row r="231" spans="3:20" s="66" customFormat="1" ht="15" customHeight="1" x14ac:dyDescent="0.15">
      <c r="C231" s="68"/>
      <c r="D231" s="68"/>
      <c r="E231" s="69"/>
      <c r="F231" s="69"/>
      <c r="G231" s="68"/>
      <c r="H231" s="68"/>
      <c r="J231" s="67"/>
      <c r="R231" s="70"/>
      <c r="S231" s="67"/>
      <c r="T231" s="67"/>
    </row>
    <row r="232" spans="3:20" s="66" customFormat="1" ht="15" customHeight="1" x14ac:dyDescent="0.15">
      <c r="C232" s="68"/>
      <c r="D232" s="68"/>
      <c r="E232" s="69"/>
      <c r="F232" s="69"/>
      <c r="G232" s="68"/>
      <c r="H232" s="68"/>
      <c r="J232" s="67"/>
      <c r="R232" s="70"/>
      <c r="S232" s="67"/>
      <c r="T232" s="67"/>
    </row>
    <row r="233" spans="3:20" s="66" customFormat="1" ht="15" customHeight="1" x14ac:dyDescent="0.15">
      <c r="C233" s="68"/>
      <c r="D233" s="68"/>
      <c r="E233" s="69"/>
      <c r="F233" s="69"/>
      <c r="G233" s="68"/>
      <c r="H233" s="68"/>
      <c r="J233" s="67"/>
      <c r="R233" s="70"/>
      <c r="S233" s="67"/>
      <c r="T233" s="67"/>
    </row>
    <row r="234" spans="3:20" s="66" customFormat="1" ht="15" customHeight="1" x14ac:dyDescent="0.15">
      <c r="C234" s="68"/>
      <c r="D234" s="68"/>
      <c r="E234" s="69"/>
      <c r="F234" s="69"/>
      <c r="G234" s="68"/>
      <c r="H234" s="68"/>
      <c r="J234" s="67"/>
      <c r="R234" s="70"/>
      <c r="S234" s="67"/>
      <c r="T234" s="67"/>
    </row>
    <row r="235" spans="3:20" s="66" customFormat="1" ht="15" customHeight="1" x14ac:dyDescent="0.15">
      <c r="C235" s="68"/>
      <c r="D235" s="68"/>
      <c r="E235" s="69"/>
      <c r="F235" s="69"/>
      <c r="G235" s="68"/>
      <c r="H235" s="68"/>
      <c r="J235" s="67"/>
      <c r="R235" s="70"/>
      <c r="S235" s="67"/>
      <c r="T235" s="67"/>
    </row>
    <row r="236" spans="3:20" s="66" customFormat="1" ht="15" customHeight="1" x14ac:dyDescent="0.15">
      <c r="C236" s="68"/>
      <c r="D236" s="68"/>
      <c r="E236" s="69"/>
      <c r="F236" s="69"/>
      <c r="G236" s="68"/>
      <c r="H236" s="68"/>
      <c r="J236" s="67"/>
      <c r="R236" s="70"/>
      <c r="S236" s="67"/>
      <c r="T236" s="67"/>
    </row>
    <row r="237" spans="3:20" s="66" customFormat="1" ht="15" customHeight="1" x14ac:dyDescent="0.15">
      <c r="C237" s="68"/>
      <c r="D237" s="68"/>
      <c r="E237" s="69"/>
      <c r="F237" s="69"/>
      <c r="G237" s="68"/>
      <c r="H237" s="68"/>
      <c r="J237" s="67"/>
      <c r="R237" s="70"/>
      <c r="S237" s="67"/>
      <c r="T237" s="67"/>
    </row>
    <row r="238" spans="3:20" s="66" customFormat="1" ht="15" customHeight="1" x14ac:dyDescent="0.15">
      <c r="C238" s="68"/>
      <c r="D238" s="68"/>
      <c r="E238" s="69"/>
      <c r="F238" s="69"/>
      <c r="G238" s="68"/>
      <c r="H238" s="68"/>
      <c r="J238" s="67"/>
      <c r="R238" s="70"/>
      <c r="S238" s="67"/>
      <c r="T238" s="67"/>
    </row>
  </sheetData>
  <mergeCells count="73">
    <mergeCell ref="B21:B22"/>
    <mergeCell ref="C21:C22"/>
    <mergeCell ref="G21:G22"/>
    <mergeCell ref="H21:H22"/>
    <mergeCell ref="G55:G56"/>
    <mergeCell ref="H55:H56"/>
    <mergeCell ref="G52:G54"/>
    <mergeCell ref="G49:G51"/>
    <mergeCell ref="H49:H51"/>
    <mergeCell ref="E50:E51"/>
    <mergeCell ref="F50:F51"/>
    <mergeCell ref="C16:C18"/>
    <mergeCell ref="E16:E17"/>
    <mergeCell ref="F16:F17"/>
    <mergeCell ref="G16:G18"/>
    <mergeCell ref="L66:O66"/>
    <mergeCell ref="G57:G58"/>
    <mergeCell ref="H57:H58"/>
    <mergeCell ref="H52:H54"/>
    <mergeCell ref="A26:A28"/>
    <mergeCell ref="B26:B28"/>
    <mergeCell ref="C26:C28"/>
    <mergeCell ref="A23:A25"/>
    <mergeCell ref="G8:G9"/>
    <mergeCell ref="B23:B25"/>
    <mergeCell ref="C23:C25"/>
    <mergeCell ref="E24:E25"/>
    <mergeCell ref="F24:F25"/>
    <mergeCell ref="A21:A22"/>
    <mergeCell ref="A19:A20"/>
    <mergeCell ref="B19:B20"/>
    <mergeCell ref="C19:C20"/>
    <mergeCell ref="G19:G20"/>
    <mergeCell ref="A16:A18"/>
    <mergeCell ref="B16:B18"/>
    <mergeCell ref="C12:C13"/>
    <mergeCell ref="G12:G13"/>
    <mergeCell ref="H12:H13"/>
    <mergeCell ref="A14:A15"/>
    <mergeCell ref="B14:B15"/>
    <mergeCell ref="C14:C15"/>
    <mergeCell ref="G14:G15"/>
    <mergeCell ref="H14:H15"/>
    <mergeCell ref="A4:A5"/>
    <mergeCell ref="B4:B5"/>
    <mergeCell ref="C4:C5"/>
    <mergeCell ref="G4:G5"/>
    <mergeCell ref="H4:H5"/>
    <mergeCell ref="A6:A7"/>
    <mergeCell ref="B6:B7"/>
    <mergeCell ref="C6:C7"/>
    <mergeCell ref="G6:G7"/>
    <mergeCell ref="H6:H7"/>
    <mergeCell ref="A2:A3"/>
    <mergeCell ref="B2:B3"/>
    <mergeCell ref="C2:C3"/>
    <mergeCell ref="D2:D3"/>
    <mergeCell ref="G2:H2"/>
    <mergeCell ref="I2:R3"/>
    <mergeCell ref="G26:G27"/>
    <mergeCell ref="H26:H27"/>
    <mergeCell ref="J40:Q40"/>
    <mergeCell ref="E53:E54"/>
    <mergeCell ref="F53:F54"/>
    <mergeCell ref="H8:H9"/>
    <mergeCell ref="H16:H18"/>
    <mergeCell ref="H19:H20"/>
    <mergeCell ref="A49:A51"/>
    <mergeCell ref="B49:B51"/>
    <mergeCell ref="C49:C51"/>
    <mergeCell ref="A52:A54"/>
    <mergeCell ref="B52:B54"/>
    <mergeCell ref="C52:C54"/>
  </mergeCells>
  <phoneticPr fontId="3" type="noConversion"/>
  <printOptions horizontalCentered="1"/>
  <pageMargins left="0.19685039370078741" right="0.19685039370078741" top="0.31496062992125984" bottom="0.31496062992125984" header="0.19685039370078741" footer="3.937007874015748E-2"/>
  <pageSetup paperSize="9" orientation="landscape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1263"/>
  <sheetViews>
    <sheetView tabSelected="1" view="pageBreakPreview" topLeftCell="E49" zoomScale="115" zoomScaleNormal="115" zoomScaleSheetLayoutView="115" workbookViewId="0">
      <selection activeCell="I52" sqref="I52"/>
    </sheetView>
  </sheetViews>
  <sheetFormatPr defaultRowHeight="15" customHeight="1" x14ac:dyDescent="0.15"/>
  <cols>
    <col min="1" max="1" width="6.33203125" style="71" customWidth="1"/>
    <col min="2" max="2" width="7" style="71" customWidth="1"/>
    <col min="3" max="3" width="8.109375" style="72" customWidth="1"/>
    <col min="4" max="4" width="9.33203125" style="72" customWidth="1"/>
    <col min="5" max="6" width="9.6640625" style="443" customWidth="1"/>
    <col min="7" max="7" width="7.5546875" style="428" customWidth="1"/>
    <col min="8" max="8" width="6.6640625" style="428" customWidth="1"/>
    <col min="9" max="9" width="18.5546875" style="297" customWidth="1"/>
    <col min="10" max="10" width="10.109375" style="298" customWidth="1"/>
    <col min="11" max="11" width="1.5546875" style="297" customWidth="1"/>
    <col min="12" max="12" width="5.77734375" style="297" customWidth="1"/>
    <col min="13" max="13" width="2.5546875" style="297" customWidth="1"/>
    <col min="14" max="14" width="3.44140625" style="297" customWidth="1"/>
    <col min="15" max="15" width="4.21875" style="297" customWidth="1"/>
    <col min="16" max="16" width="3" style="297" customWidth="1"/>
    <col min="17" max="17" width="1.77734375" style="297" customWidth="1"/>
    <col min="18" max="18" width="10.77734375" style="299" customWidth="1"/>
    <col min="19" max="20" width="13" style="298" customWidth="1"/>
    <col min="21" max="16384" width="8.88671875" style="297"/>
  </cols>
  <sheetData>
    <row r="1" spans="1:20" s="76" customFormat="1" ht="15" customHeight="1" x14ac:dyDescent="0.15">
      <c r="A1" s="1" t="s">
        <v>51</v>
      </c>
      <c r="B1" s="1"/>
      <c r="C1" s="2" t="s">
        <v>14</v>
      </c>
      <c r="D1" s="2"/>
      <c r="E1" s="429"/>
      <c r="F1" s="429"/>
      <c r="G1" s="162"/>
      <c r="H1" s="162"/>
      <c r="I1" s="5"/>
      <c r="J1" s="5"/>
      <c r="K1" s="5"/>
      <c r="L1" s="5"/>
      <c r="M1" s="5"/>
      <c r="N1" s="5"/>
      <c r="O1" s="5"/>
      <c r="P1" s="5"/>
      <c r="Q1" s="5"/>
      <c r="R1" s="6" t="s">
        <v>52</v>
      </c>
      <c r="S1" s="7"/>
      <c r="T1" s="7"/>
    </row>
    <row r="2" spans="1:20" s="78" customFormat="1" ht="17.25" customHeight="1" x14ac:dyDescent="0.15">
      <c r="A2" s="638" t="s">
        <v>53</v>
      </c>
      <c r="B2" s="638" t="s">
        <v>54</v>
      </c>
      <c r="C2" s="638" t="s">
        <v>55</v>
      </c>
      <c r="D2" s="638" t="s">
        <v>56</v>
      </c>
      <c r="E2" s="430" t="s">
        <v>7</v>
      </c>
      <c r="F2" s="430" t="s">
        <v>430</v>
      </c>
      <c r="G2" s="640" t="s">
        <v>57</v>
      </c>
      <c r="H2" s="641"/>
      <c r="I2" s="620" t="s">
        <v>58</v>
      </c>
      <c r="J2" s="621"/>
      <c r="K2" s="621"/>
      <c r="L2" s="621"/>
      <c r="M2" s="621"/>
      <c r="N2" s="621"/>
      <c r="O2" s="621"/>
      <c r="P2" s="621"/>
      <c r="Q2" s="621"/>
      <c r="R2" s="622"/>
      <c r="S2" s="77"/>
      <c r="T2" s="77"/>
    </row>
    <row r="3" spans="1:20" s="78" customFormat="1" ht="20.25" customHeight="1" x14ac:dyDescent="0.15">
      <c r="A3" s="639"/>
      <c r="B3" s="639"/>
      <c r="C3" s="639"/>
      <c r="D3" s="639"/>
      <c r="E3" s="431" t="s">
        <v>10</v>
      </c>
      <c r="F3" s="431" t="s">
        <v>431</v>
      </c>
      <c r="G3" s="10" t="s">
        <v>11</v>
      </c>
      <c r="H3" s="10" t="s">
        <v>12</v>
      </c>
      <c r="I3" s="623"/>
      <c r="J3" s="624"/>
      <c r="K3" s="624"/>
      <c r="L3" s="624"/>
      <c r="M3" s="624"/>
      <c r="N3" s="624"/>
      <c r="O3" s="624"/>
      <c r="P3" s="624"/>
      <c r="Q3" s="624"/>
      <c r="R3" s="625"/>
      <c r="S3" s="77"/>
      <c r="T3" s="77"/>
    </row>
    <row r="4" spans="1:20" s="78" customFormat="1" ht="15.75" customHeight="1" x14ac:dyDescent="0.15">
      <c r="A4" s="617" t="s">
        <v>13</v>
      </c>
      <c r="B4" s="638"/>
      <c r="C4" s="617" t="s">
        <v>14</v>
      </c>
      <c r="D4" s="29"/>
      <c r="E4" s="421">
        <f>SUM(E6,E204,E232,E1079,E1081)</f>
        <v>1882318</v>
      </c>
      <c r="F4" s="421">
        <f>SUM(F6,F204,F232,F1079,F1081)</f>
        <v>1868440</v>
      </c>
      <c r="G4" s="626">
        <f>F4+F5-E4-E5</f>
        <v>-993355.21</v>
      </c>
      <c r="H4" s="628">
        <f>G4/(E4+E5)</f>
        <v>-0.13284456658742974</v>
      </c>
      <c r="I4" s="80"/>
      <c r="J4" s="80"/>
      <c r="K4" s="80"/>
      <c r="L4" s="80"/>
      <c r="M4" s="80"/>
      <c r="N4" s="80"/>
      <c r="O4" s="80"/>
      <c r="P4" s="80"/>
      <c r="Q4" s="80"/>
      <c r="R4" s="81"/>
      <c r="S4" s="77"/>
      <c r="T4" s="77"/>
    </row>
    <row r="5" spans="1:20" s="76" customFormat="1" ht="14.25" customHeight="1" x14ac:dyDescent="0.15">
      <c r="A5" s="619"/>
      <c r="B5" s="639"/>
      <c r="C5" s="619"/>
      <c r="D5" s="31"/>
      <c r="E5" s="421">
        <f>SUM(E7,E205,E233,E1080,E1083,)</f>
        <v>5595257</v>
      </c>
      <c r="F5" s="421">
        <f>SUM(F7,F205,F233,F1080,F1083)</f>
        <v>4615779.79</v>
      </c>
      <c r="G5" s="653"/>
      <c r="H5" s="654"/>
      <c r="I5" s="18"/>
      <c r="J5" s="19"/>
      <c r="K5" s="20"/>
      <c r="L5" s="20"/>
      <c r="M5" s="20"/>
      <c r="N5" s="20"/>
      <c r="O5" s="20"/>
      <c r="P5" s="20"/>
      <c r="Q5" s="20"/>
      <c r="R5" s="21"/>
      <c r="S5" s="7">
        <f>SUM(S7,S205,S233,S1080,S1083)</f>
        <v>1868440000</v>
      </c>
      <c r="T5" s="7">
        <f>SUM(T7,T205,T233,T1080,T1083)</f>
        <v>4615779790</v>
      </c>
    </row>
    <row r="6" spans="1:20" s="76" customFormat="1" ht="15.75" customHeight="1" x14ac:dyDescent="0.15">
      <c r="A6" s="617" t="s">
        <v>59</v>
      </c>
      <c r="B6" s="617"/>
      <c r="C6" s="617"/>
      <c r="D6" s="29"/>
      <c r="E6" s="421">
        <f>E8+E138+E146</f>
        <v>1581649</v>
      </c>
      <c r="F6" s="421">
        <f>F8+F138+F146</f>
        <v>1639566</v>
      </c>
      <c r="G6" s="626">
        <f>F6+F7-E6-E7</f>
        <v>85492.199999999953</v>
      </c>
      <c r="H6" s="628">
        <f>G6/(E6+E7)</f>
        <v>4.4771167042063055E-2</v>
      </c>
      <c r="I6" s="25"/>
      <c r="J6" s="24"/>
      <c r="K6" s="25"/>
      <c r="L6" s="25"/>
      <c r="M6" s="25"/>
      <c r="N6" s="25"/>
      <c r="O6" s="25"/>
      <c r="P6" s="25"/>
      <c r="Q6" s="25"/>
      <c r="R6" s="26"/>
      <c r="S6" s="7"/>
      <c r="T6" s="7"/>
    </row>
    <row r="7" spans="1:20" s="76" customFormat="1" ht="15.75" customHeight="1" x14ac:dyDescent="0.15">
      <c r="A7" s="619"/>
      <c r="B7" s="619"/>
      <c r="C7" s="619"/>
      <c r="D7" s="31"/>
      <c r="E7" s="421">
        <f>E9+E139+E147</f>
        <v>327888</v>
      </c>
      <c r="F7" s="421">
        <f>F9+F139+F147</f>
        <v>355463.2</v>
      </c>
      <c r="G7" s="653"/>
      <c r="H7" s="654"/>
      <c r="I7" s="20"/>
      <c r="J7" s="19"/>
      <c r="K7" s="20"/>
      <c r="L7" s="20"/>
      <c r="M7" s="20"/>
      <c r="N7" s="20"/>
      <c r="O7" s="20"/>
      <c r="P7" s="20"/>
      <c r="Q7" s="20"/>
      <c r="R7" s="21"/>
      <c r="S7" s="7">
        <f>SUM(S9,S139,S147)</f>
        <v>1639566000</v>
      </c>
      <c r="T7" s="7">
        <f>SUM(T9,T139,T147)</f>
        <v>355463200</v>
      </c>
    </row>
    <row r="8" spans="1:20" s="76" customFormat="1" ht="15" customHeight="1" x14ac:dyDescent="0.15">
      <c r="A8" s="29"/>
      <c r="B8" s="617" t="s">
        <v>60</v>
      </c>
      <c r="C8" s="34"/>
      <c r="D8" s="34"/>
      <c r="E8" s="421">
        <f>E10+E92+E109+E116+E130</f>
        <v>1463900</v>
      </c>
      <c r="F8" s="421">
        <f>F10+F92+F109+F116+F130</f>
        <v>1514566</v>
      </c>
      <c r="G8" s="626">
        <f>F8+F9-E8-E9</f>
        <v>91789.280000000028</v>
      </c>
      <c r="H8" s="628">
        <f>G8/(E8+E9)</f>
        <v>5.4532572164584042E-2</v>
      </c>
      <c r="I8" s="25"/>
      <c r="J8" s="24"/>
      <c r="K8" s="25"/>
      <c r="L8" s="25"/>
      <c r="M8" s="25"/>
      <c r="N8" s="25"/>
      <c r="O8" s="25"/>
      <c r="P8" s="25"/>
      <c r="Q8" s="25"/>
      <c r="R8" s="26"/>
      <c r="S8" s="7"/>
      <c r="T8" s="7"/>
    </row>
    <row r="9" spans="1:20" s="76" customFormat="1" ht="15" customHeight="1" x14ac:dyDescent="0.15">
      <c r="A9" s="28" t="s">
        <v>14</v>
      </c>
      <c r="B9" s="619"/>
      <c r="C9" s="17"/>
      <c r="D9" s="17"/>
      <c r="E9" s="421">
        <f>E11+E93+E112+E118+E132</f>
        <v>219301</v>
      </c>
      <c r="F9" s="421">
        <f>SUM(F11,F93,F112,F118,F132)</f>
        <v>260424.28000000003</v>
      </c>
      <c r="G9" s="653"/>
      <c r="H9" s="654"/>
      <c r="I9" s="20"/>
      <c r="J9" s="19"/>
      <c r="K9" s="20"/>
      <c r="L9" s="20"/>
      <c r="M9" s="20"/>
      <c r="N9" s="20"/>
      <c r="O9" s="20"/>
      <c r="P9" s="20"/>
      <c r="Q9" s="20"/>
      <c r="R9" s="90"/>
      <c r="S9" s="7">
        <f>SUM(S91,S108,S115,S129,S137)</f>
        <v>1514566000</v>
      </c>
      <c r="T9" s="7">
        <f>SUM(T91,T108,T115,T129,T137)</f>
        <v>260424280</v>
      </c>
    </row>
    <row r="10" spans="1:20" s="76" customFormat="1" ht="15" customHeight="1" x14ac:dyDescent="0.15">
      <c r="A10" s="28"/>
      <c r="B10" s="28"/>
      <c r="C10" s="617" t="s">
        <v>61</v>
      </c>
      <c r="D10" s="29"/>
      <c r="E10" s="421">
        <v>1057140</v>
      </c>
      <c r="F10" s="432">
        <f>S91/1000</f>
        <v>1153036</v>
      </c>
      <c r="G10" s="626">
        <f>F10+F11-E10-E11</f>
        <v>94648</v>
      </c>
      <c r="H10" s="628">
        <f>G10/(E10+E11)</f>
        <v>8.7833197845558791E-2</v>
      </c>
      <c r="I10" s="53" t="s">
        <v>1224</v>
      </c>
      <c r="J10" s="24">
        <v>2928000</v>
      </c>
      <c r="K10" s="82" t="s">
        <v>62</v>
      </c>
      <c r="L10" s="82">
        <v>1</v>
      </c>
      <c r="M10" s="25" t="s">
        <v>63</v>
      </c>
      <c r="N10" s="82" t="s">
        <v>62</v>
      </c>
      <c r="O10" s="15">
        <v>2</v>
      </c>
      <c r="P10" s="25" t="s">
        <v>64</v>
      </c>
      <c r="Q10" s="82" t="s">
        <v>65</v>
      </c>
      <c r="R10" s="83">
        <f>J10*L10*O10</f>
        <v>5856000</v>
      </c>
      <c r="S10" s="7"/>
      <c r="T10" s="7"/>
    </row>
    <row r="11" spans="1:20" s="76" customFormat="1" ht="15" customHeight="1" x14ac:dyDescent="0.15">
      <c r="A11" s="28"/>
      <c r="B11" s="28"/>
      <c r="C11" s="618"/>
      <c r="D11" s="34"/>
      <c r="E11" s="46">
        <v>20448</v>
      </c>
      <c r="F11" s="46">
        <f>T91/1000</f>
        <v>19200</v>
      </c>
      <c r="G11" s="627"/>
      <c r="H11" s="629"/>
      <c r="I11" s="53"/>
      <c r="J11" s="24">
        <v>2961000</v>
      </c>
      <c r="K11" s="82" t="s">
        <v>62</v>
      </c>
      <c r="L11" s="82">
        <v>1</v>
      </c>
      <c r="M11" s="25" t="s">
        <v>63</v>
      </c>
      <c r="N11" s="82" t="s">
        <v>62</v>
      </c>
      <c r="O11" s="25">
        <v>10</v>
      </c>
      <c r="P11" s="25" t="s">
        <v>64</v>
      </c>
      <c r="Q11" s="82" t="s">
        <v>65</v>
      </c>
      <c r="R11" s="83">
        <f>J11*L11*O11</f>
        <v>29610000</v>
      </c>
      <c r="S11" s="7"/>
      <c r="T11" s="7"/>
    </row>
    <row r="12" spans="1:20" s="76" customFormat="1" ht="15" customHeight="1" x14ac:dyDescent="0.15">
      <c r="A12" s="28"/>
      <c r="B12" s="28"/>
      <c r="C12" s="64"/>
      <c r="D12" s="64"/>
      <c r="E12" s="84"/>
      <c r="F12" s="84"/>
      <c r="G12" s="91"/>
      <c r="H12" s="395"/>
      <c r="I12" s="53" t="s">
        <v>1225</v>
      </c>
      <c r="J12" s="24">
        <v>2212000</v>
      </c>
      <c r="K12" s="82" t="s">
        <v>62</v>
      </c>
      <c r="L12" s="82">
        <v>1</v>
      </c>
      <c r="M12" s="25" t="s">
        <v>63</v>
      </c>
      <c r="N12" s="82" t="s">
        <v>62</v>
      </c>
      <c r="O12" s="25">
        <v>1</v>
      </c>
      <c r="P12" s="25" t="s">
        <v>64</v>
      </c>
      <c r="Q12" s="82" t="s">
        <v>65</v>
      </c>
      <c r="R12" s="83">
        <f t="shared" ref="R12:R75" si="0">J12*L12*O12</f>
        <v>2212000</v>
      </c>
      <c r="S12" s="7"/>
      <c r="T12" s="7"/>
    </row>
    <row r="13" spans="1:20" s="76" customFormat="1" ht="15" customHeight="1" x14ac:dyDescent="0.15">
      <c r="A13" s="28"/>
      <c r="B13" s="28"/>
      <c r="C13" s="64"/>
      <c r="D13" s="64"/>
      <c r="E13" s="84"/>
      <c r="F13" s="84"/>
      <c r="G13" s="395"/>
      <c r="H13" s="395"/>
      <c r="I13" s="53"/>
      <c r="J13" s="24">
        <v>2272000</v>
      </c>
      <c r="K13" s="82" t="s">
        <v>62</v>
      </c>
      <c r="L13" s="82">
        <v>1</v>
      </c>
      <c r="M13" s="25" t="s">
        <v>63</v>
      </c>
      <c r="N13" s="82" t="s">
        <v>62</v>
      </c>
      <c r="O13" s="25">
        <v>11</v>
      </c>
      <c r="P13" s="25" t="s">
        <v>64</v>
      </c>
      <c r="Q13" s="82" t="s">
        <v>65</v>
      </c>
      <c r="R13" s="83">
        <f t="shared" si="0"/>
        <v>24992000</v>
      </c>
      <c r="S13" s="7"/>
      <c r="T13" s="7"/>
    </row>
    <row r="14" spans="1:20" s="76" customFormat="1" ht="15" customHeight="1" x14ac:dyDescent="0.15">
      <c r="A14" s="28"/>
      <c r="B14" s="28"/>
      <c r="C14" s="64"/>
      <c r="D14" s="64"/>
      <c r="E14" s="84"/>
      <c r="F14" s="84"/>
      <c r="G14" s="395"/>
      <c r="H14" s="395"/>
      <c r="I14" s="53" t="s">
        <v>1226</v>
      </c>
      <c r="J14" s="24">
        <v>2666000</v>
      </c>
      <c r="K14" s="82" t="s">
        <v>62</v>
      </c>
      <c r="L14" s="82">
        <v>1</v>
      </c>
      <c r="M14" s="25" t="s">
        <v>63</v>
      </c>
      <c r="N14" s="82" t="s">
        <v>62</v>
      </c>
      <c r="O14" s="25">
        <v>8</v>
      </c>
      <c r="P14" s="25" t="s">
        <v>64</v>
      </c>
      <c r="Q14" s="82" t="s">
        <v>65</v>
      </c>
      <c r="R14" s="83">
        <f t="shared" si="0"/>
        <v>21328000</v>
      </c>
      <c r="S14" s="7"/>
      <c r="T14" s="7"/>
    </row>
    <row r="15" spans="1:20" s="76" customFormat="1" ht="15" customHeight="1" x14ac:dyDescent="0.15">
      <c r="A15" s="28"/>
      <c r="B15" s="28"/>
      <c r="C15" s="64"/>
      <c r="D15" s="64"/>
      <c r="E15" s="84"/>
      <c r="F15" s="84"/>
      <c r="G15" s="395"/>
      <c r="H15" s="395"/>
      <c r="I15" s="53"/>
      <c r="J15" s="24">
        <v>2704000</v>
      </c>
      <c r="K15" s="82" t="s">
        <v>62</v>
      </c>
      <c r="L15" s="82">
        <v>1</v>
      </c>
      <c r="M15" s="25" t="s">
        <v>63</v>
      </c>
      <c r="N15" s="82" t="s">
        <v>62</v>
      </c>
      <c r="O15" s="25">
        <v>4</v>
      </c>
      <c r="P15" s="25" t="s">
        <v>64</v>
      </c>
      <c r="Q15" s="82" t="s">
        <v>65</v>
      </c>
      <c r="R15" s="83">
        <f t="shared" si="0"/>
        <v>10816000</v>
      </c>
      <c r="S15" s="7"/>
      <c r="T15" s="7"/>
    </row>
    <row r="16" spans="1:20" s="76" customFormat="1" ht="15" customHeight="1" x14ac:dyDescent="0.15">
      <c r="A16" s="28"/>
      <c r="B16" s="28"/>
      <c r="C16" s="64"/>
      <c r="D16" s="64"/>
      <c r="E16" s="84"/>
      <c r="F16" s="84"/>
      <c r="G16" s="395"/>
      <c r="H16" s="395"/>
      <c r="I16" s="53" t="s">
        <v>1227</v>
      </c>
      <c r="J16" s="24">
        <v>2590000</v>
      </c>
      <c r="K16" s="82" t="s">
        <v>62</v>
      </c>
      <c r="L16" s="82">
        <v>1</v>
      </c>
      <c r="M16" s="25" t="s">
        <v>63</v>
      </c>
      <c r="N16" s="82" t="s">
        <v>62</v>
      </c>
      <c r="O16" s="25">
        <v>4</v>
      </c>
      <c r="P16" s="25" t="s">
        <v>64</v>
      </c>
      <c r="Q16" s="82" t="s">
        <v>65</v>
      </c>
      <c r="R16" s="83">
        <f t="shared" si="0"/>
        <v>10360000</v>
      </c>
      <c r="S16" s="7"/>
      <c r="T16" s="7"/>
    </row>
    <row r="17" spans="1:20" s="76" customFormat="1" ht="15" customHeight="1" x14ac:dyDescent="0.15">
      <c r="A17" s="28"/>
      <c r="B17" s="28"/>
      <c r="C17" s="64"/>
      <c r="D17" s="64"/>
      <c r="E17" s="84"/>
      <c r="F17" s="84"/>
      <c r="G17" s="395"/>
      <c r="H17" s="395"/>
      <c r="I17" s="53"/>
      <c r="J17" s="24">
        <v>2628000</v>
      </c>
      <c r="K17" s="82" t="s">
        <v>62</v>
      </c>
      <c r="L17" s="82">
        <v>1</v>
      </c>
      <c r="M17" s="25" t="s">
        <v>63</v>
      </c>
      <c r="N17" s="82" t="s">
        <v>62</v>
      </c>
      <c r="O17" s="25">
        <v>8</v>
      </c>
      <c r="P17" s="25" t="s">
        <v>64</v>
      </c>
      <c r="Q17" s="82" t="s">
        <v>65</v>
      </c>
      <c r="R17" s="83">
        <f t="shared" si="0"/>
        <v>21024000</v>
      </c>
      <c r="S17" s="7"/>
      <c r="T17" s="7"/>
    </row>
    <row r="18" spans="1:20" s="76" customFormat="1" ht="15" customHeight="1" x14ac:dyDescent="0.15">
      <c r="A18" s="28"/>
      <c r="B18" s="28"/>
      <c r="C18" s="64"/>
      <c r="D18" s="64"/>
      <c r="E18" s="84"/>
      <c r="F18" s="84"/>
      <c r="G18" s="395"/>
      <c r="H18" s="395"/>
      <c r="I18" s="53" t="s">
        <v>1231</v>
      </c>
      <c r="J18" s="24">
        <v>2518000</v>
      </c>
      <c r="K18" s="82" t="s">
        <v>62</v>
      </c>
      <c r="L18" s="82">
        <v>1</v>
      </c>
      <c r="M18" s="25" t="s">
        <v>63</v>
      </c>
      <c r="N18" s="82" t="s">
        <v>62</v>
      </c>
      <c r="O18" s="25">
        <v>8</v>
      </c>
      <c r="P18" s="25" t="s">
        <v>64</v>
      </c>
      <c r="Q18" s="82" t="s">
        <v>65</v>
      </c>
      <c r="R18" s="83">
        <f t="shared" si="0"/>
        <v>20144000</v>
      </c>
      <c r="S18" s="7"/>
      <c r="T18" s="7"/>
    </row>
    <row r="19" spans="1:20" s="76" customFormat="1" ht="15" customHeight="1" x14ac:dyDescent="0.15">
      <c r="A19" s="28"/>
      <c r="B19" s="28"/>
      <c r="C19" s="64"/>
      <c r="D19" s="64"/>
      <c r="E19" s="84"/>
      <c r="F19" s="84"/>
      <c r="G19" s="395"/>
      <c r="H19" s="395"/>
      <c r="I19" s="53"/>
      <c r="J19" s="24">
        <v>2558000</v>
      </c>
      <c r="K19" s="82" t="s">
        <v>62</v>
      </c>
      <c r="L19" s="82">
        <v>1</v>
      </c>
      <c r="M19" s="25" t="s">
        <v>63</v>
      </c>
      <c r="N19" s="82" t="s">
        <v>62</v>
      </c>
      <c r="O19" s="25">
        <v>4</v>
      </c>
      <c r="P19" s="25" t="s">
        <v>64</v>
      </c>
      <c r="Q19" s="82" t="s">
        <v>65</v>
      </c>
      <c r="R19" s="83">
        <f t="shared" si="0"/>
        <v>10232000</v>
      </c>
      <c r="S19" s="7"/>
      <c r="T19" s="7"/>
    </row>
    <row r="20" spans="1:20" s="76" customFormat="1" ht="15" customHeight="1" x14ac:dyDescent="0.15">
      <c r="A20" s="28"/>
      <c r="B20" s="28"/>
      <c r="C20" s="64"/>
      <c r="D20" s="64"/>
      <c r="E20" s="84"/>
      <c r="F20" s="84"/>
      <c r="G20" s="395"/>
      <c r="H20" s="395"/>
      <c r="I20" s="53" t="s">
        <v>1228</v>
      </c>
      <c r="J20" s="24">
        <v>2475000</v>
      </c>
      <c r="K20" s="82" t="s">
        <v>62</v>
      </c>
      <c r="L20" s="82">
        <v>1</v>
      </c>
      <c r="M20" s="25" t="s">
        <v>63</v>
      </c>
      <c r="N20" s="82" t="s">
        <v>62</v>
      </c>
      <c r="O20" s="25">
        <v>9</v>
      </c>
      <c r="P20" s="25" t="s">
        <v>64</v>
      </c>
      <c r="Q20" s="82" t="s">
        <v>65</v>
      </c>
      <c r="R20" s="83">
        <f t="shared" si="0"/>
        <v>22275000</v>
      </c>
      <c r="S20" s="7"/>
      <c r="T20" s="7"/>
    </row>
    <row r="21" spans="1:20" s="76" customFormat="1" ht="15" customHeight="1" x14ac:dyDescent="0.15">
      <c r="A21" s="28"/>
      <c r="B21" s="28"/>
      <c r="C21" s="64"/>
      <c r="D21" s="64"/>
      <c r="E21" s="84"/>
      <c r="F21" s="84"/>
      <c r="G21" s="395"/>
      <c r="H21" s="395"/>
      <c r="I21" s="23"/>
      <c r="J21" s="24">
        <v>2504000</v>
      </c>
      <c r="K21" s="25" t="s">
        <v>62</v>
      </c>
      <c r="L21" s="25">
        <v>1</v>
      </c>
      <c r="M21" s="25" t="s">
        <v>63</v>
      </c>
      <c r="N21" s="25" t="s">
        <v>62</v>
      </c>
      <c r="O21" s="25">
        <v>3</v>
      </c>
      <c r="P21" s="25" t="s">
        <v>64</v>
      </c>
      <c r="Q21" s="25" t="s">
        <v>65</v>
      </c>
      <c r="R21" s="83">
        <f t="shared" si="0"/>
        <v>7512000</v>
      </c>
      <c r="S21" s="7"/>
      <c r="T21" s="7"/>
    </row>
    <row r="22" spans="1:20" s="76" customFormat="1" ht="15" customHeight="1" x14ac:dyDescent="0.15">
      <c r="A22" s="28"/>
      <c r="B22" s="28"/>
      <c r="C22" s="64"/>
      <c r="D22" s="64"/>
      <c r="E22" s="84"/>
      <c r="F22" s="84"/>
      <c r="G22" s="395"/>
      <c r="H22" s="395"/>
      <c r="I22" s="53" t="s">
        <v>1229</v>
      </c>
      <c r="J22" s="24">
        <v>2126000</v>
      </c>
      <c r="K22" s="82" t="s">
        <v>62</v>
      </c>
      <c r="L22" s="82">
        <v>1</v>
      </c>
      <c r="M22" s="25" t="s">
        <v>63</v>
      </c>
      <c r="N22" s="82" t="s">
        <v>62</v>
      </c>
      <c r="O22" s="25">
        <v>7</v>
      </c>
      <c r="P22" s="25" t="s">
        <v>64</v>
      </c>
      <c r="Q22" s="82" t="s">
        <v>65</v>
      </c>
      <c r="R22" s="83">
        <f t="shared" si="0"/>
        <v>14882000</v>
      </c>
      <c r="S22" s="7"/>
      <c r="T22" s="7"/>
    </row>
    <row r="23" spans="1:20" s="76" customFormat="1" ht="15" customHeight="1" x14ac:dyDescent="0.15">
      <c r="A23" s="28"/>
      <c r="B23" s="28"/>
      <c r="C23" s="64"/>
      <c r="D23" s="64"/>
      <c r="E23" s="84"/>
      <c r="F23" s="84"/>
      <c r="G23" s="395"/>
      <c r="H23" s="395"/>
      <c r="I23" s="86"/>
      <c r="J23" s="24">
        <v>2160000</v>
      </c>
      <c r="K23" s="82" t="s">
        <v>62</v>
      </c>
      <c r="L23" s="82">
        <v>1</v>
      </c>
      <c r="M23" s="25" t="s">
        <v>63</v>
      </c>
      <c r="N23" s="82" t="s">
        <v>62</v>
      </c>
      <c r="O23" s="25">
        <v>5</v>
      </c>
      <c r="P23" s="25" t="s">
        <v>64</v>
      </c>
      <c r="Q23" s="82" t="s">
        <v>65</v>
      </c>
      <c r="R23" s="83">
        <f t="shared" si="0"/>
        <v>10800000</v>
      </c>
      <c r="S23" s="7"/>
      <c r="T23" s="7"/>
    </row>
    <row r="24" spans="1:20" s="76" customFormat="1" ht="15" customHeight="1" x14ac:dyDescent="0.15">
      <c r="A24" s="28"/>
      <c r="B24" s="28"/>
      <c r="C24" s="64"/>
      <c r="D24" s="64"/>
      <c r="E24" s="84"/>
      <c r="F24" s="84"/>
      <c r="G24" s="395"/>
      <c r="H24" s="395"/>
      <c r="I24" s="86" t="s">
        <v>1230</v>
      </c>
      <c r="J24" s="24">
        <v>2160000</v>
      </c>
      <c r="K24" s="82" t="s">
        <v>62</v>
      </c>
      <c r="L24" s="82">
        <v>1</v>
      </c>
      <c r="M24" s="25" t="s">
        <v>63</v>
      </c>
      <c r="N24" s="82" t="s">
        <v>62</v>
      </c>
      <c r="O24" s="25">
        <v>10</v>
      </c>
      <c r="P24" s="25" t="s">
        <v>64</v>
      </c>
      <c r="Q24" s="82" t="s">
        <v>65</v>
      </c>
      <c r="R24" s="83">
        <f t="shared" si="0"/>
        <v>21600000</v>
      </c>
      <c r="S24" s="7"/>
      <c r="T24" s="7"/>
    </row>
    <row r="25" spans="1:20" s="76" customFormat="1" ht="15" customHeight="1" x14ac:dyDescent="0.15">
      <c r="A25" s="28"/>
      <c r="B25" s="28"/>
      <c r="C25" s="64"/>
      <c r="D25" s="64"/>
      <c r="E25" s="84"/>
      <c r="F25" s="84"/>
      <c r="G25" s="395"/>
      <c r="H25" s="395"/>
      <c r="I25" s="86"/>
      <c r="J25" s="24">
        <v>2194000</v>
      </c>
      <c r="K25" s="82" t="s">
        <v>62</v>
      </c>
      <c r="L25" s="82">
        <v>1</v>
      </c>
      <c r="M25" s="25" t="s">
        <v>63</v>
      </c>
      <c r="N25" s="82" t="s">
        <v>62</v>
      </c>
      <c r="O25" s="25">
        <v>2</v>
      </c>
      <c r="P25" s="25" t="s">
        <v>64</v>
      </c>
      <c r="Q25" s="82" t="s">
        <v>65</v>
      </c>
      <c r="R25" s="83">
        <f t="shared" si="0"/>
        <v>4388000</v>
      </c>
      <c r="S25" s="7"/>
      <c r="T25" s="7"/>
    </row>
    <row r="26" spans="1:20" s="76" customFormat="1" ht="15" customHeight="1" x14ac:dyDescent="0.15">
      <c r="A26" s="28"/>
      <c r="B26" s="28"/>
      <c r="C26" s="64"/>
      <c r="D26" s="64"/>
      <c r="E26" s="84"/>
      <c r="F26" s="84"/>
      <c r="G26" s="395"/>
      <c r="H26" s="395"/>
      <c r="I26" s="86" t="s">
        <v>1230</v>
      </c>
      <c r="J26" s="24">
        <v>2160000</v>
      </c>
      <c r="K26" s="82" t="s">
        <v>62</v>
      </c>
      <c r="L26" s="82">
        <v>1</v>
      </c>
      <c r="M26" s="25" t="s">
        <v>63</v>
      </c>
      <c r="N26" s="82" t="s">
        <v>62</v>
      </c>
      <c r="O26" s="25">
        <v>3</v>
      </c>
      <c r="P26" s="25" t="s">
        <v>64</v>
      </c>
      <c r="Q26" s="82" t="s">
        <v>65</v>
      </c>
      <c r="R26" s="83">
        <f t="shared" si="0"/>
        <v>6480000</v>
      </c>
      <c r="S26" s="7"/>
      <c r="T26" s="7"/>
    </row>
    <row r="27" spans="1:20" s="76" customFormat="1" ht="15" customHeight="1" x14ac:dyDescent="0.15">
      <c r="A27" s="28"/>
      <c r="B27" s="28"/>
      <c r="C27" s="64"/>
      <c r="D27" s="64"/>
      <c r="E27" s="84"/>
      <c r="F27" s="84"/>
      <c r="G27" s="395"/>
      <c r="H27" s="395"/>
      <c r="I27" s="86"/>
      <c r="J27" s="24">
        <v>2194000</v>
      </c>
      <c r="K27" s="82" t="s">
        <v>62</v>
      </c>
      <c r="L27" s="82">
        <v>1</v>
      </c>
      <c r="M27" s="25" t="s">
        <v>63</v>
      </c>
      <c r="N27" s="82" t="s">
        <v>62</v>
      </c>
      <c r="O27" s="25">
        <v>9</v>
      </c>
      <c r="P27" s="25" t="s">
        <v>64</v>
      </c>
      <c r="Q27" s="82" t="s">
        <v>65</v>
      </c>
      <c r="R27" s="83">
        <f t="shared" si="0"/>
        <v>19746000</v>
      </c>
      <c r="S27" s="7"/>
      <c r="T27" s="7"/>
    </row>
    <row r="28" spans="1:20" s="76" customFormat="1" ht="15" customHeight="1" x14ac:dyDescent="0.15">
      <c r="A28" s="28"/>
      <c r="B28" s="28"/>
      <c r="C28" s="64"/>
      <c r="D28" s="64"/>
      <c r="E28" s="84"/>
      <c r="F28" s="84"/>
      <c r="G28" s="395"/>
      <c r="H28" s="395"/>
      <c r="I28" s="53" t="s">
        <v>1229</v>
      </c>
      <c r="J28" s="24">
        <v>2126000</v>
      </c>
      <c r="K28" s="82" t="s">
        <v>62</v>
      </c>
      <c r="L28" s="82">
        <v>1</v>
      </c>
      <c r="M28" s="25" t="s">
        <v>63</v>
      </c>
      <c r="N28" s="82" t="s">
        <v>62</v>
      </c>
      <c r="O28" s="25">
        <v>11</v>
      </c>
      <c r="P28" s="25" t="s">
        <v>64</v>
      </c>
      <c r="Q28" s="82" t="s">
        <v>65</v>
      </c>
      <c r="R28" s="83">
        <f t="shared" si="0"/>
        <v>23386000</v>
      </c>
      <c r="S28" s="7"/>
      <c r="T28" s="7"/>
    </row>
    <row r="29" spans="1:20" s="76" customFormat="1" ht="15" customHeight="1" x14ac:dyDescent="0.15">
      <c r="A29" s="28"/>
      <c r="B29" s="28"/>
      <c r="C29" s="64"/>
      <c r="D29" s="64"/>
      <c r="E29" s="84"/>
      <c r="F29" s="84"/>
      <c r="G29" s="395"/>
      <c r="H29" s="395"/>
      <c r="I29" s="53"/>
      <c r="J29" s="24">
        <v>2160000</v>
      </c>
      <c r="K29" s="82" t="s">
        <v>62</v>
      </c>
      <c r="L29" s="82">
        <v>1</v>
      </c>
      <c r="M29" s="25" t="s">
        <v>63</v>
      </c>
      <c r="N29" s="82" t="s">
        <v>62</v>
      </c>
      <c r="O29" s="25">
        <v>1</v>
      </c>
      <c r="P29" s="25" t="s">
        <v>432</v>
      </c>
      <c r="Q29" s="82" t="s">
        <v>65</v>
      </c>
      <c r="R29" s="83">
        <f>J29*L29*O29</f>
        <v>2160000</v>
      </c>
      <c r="S29" s="7"/>
      <c r="T29" s="7"/>
    </row>
    <row r="30" spans="1:20" s="76" customFormat="1" ht="15" customHeight="1" x14ac:dyDescent="0.15">
      <c r="A30" s="28"/>
      <c r="B30" s="28"/>
      <c r="C30" s="64"/>
      <c r="D30" s="64"/>
      <c r="E30" s="84"/>
      <c r="F30" s="84"/>
      <c r="G30" s="395"/>
      <c r="H30" s="395"/>
      <c r="I30" s="53" t="s">
        <v>1232</v>
      </c>
      <c r="J30" s="24">
        <v>2029000</v>
      </c>
      <c r="K30" s="82" t="s">
        <v>62</v>
      </c>
      <c r="L30" s="82">
        <v>1</v>
      </c>
      <c r="M30" s="25" t="s">
        <v>63</v>
      </c>
      <c r="N30" s="82" t="s">
        <v>62</v>
      </c>
      <c r="O30" s="25">
        <v>2</v>
      </c>
      <c r="P30" s="25" t="s">
        <v>64</v>
      </c>
      <c r="Q30" s="82" t="s">
        <v>65</v>
      </c>
      <c r="R30" s="83">
        <f t="shared" si="0"/>
        <v>4058000</v>
      </c>
      <c r="S30" s="7"/>
      <c r="T30" s="7"/>
    </row>
    <row r="31" spans="1:20" s="76" customFormat="1" ht="15" customHeight="1" x14ac:dyDescent="0.15">
      <c r="A31" s="28"/>
      <c r="B31" s="28"/>
      <c r="C31" s="64"/>
      <c r="D31" s="64"/>
      <c r="E31" s="84"/>
      <c r="F31" s="84"/>
      <c r="G31" s="395"/>
      <c r="H31" s="395"/>
      <c r="I31" s="53"/>
      <c r="J31" s="24">
        <v>2055000</v>
      </c>
      <c r="K31" s="82" t="s">
        <v>62</v>
      </c>
      <c r="L31" s="82">
        <v>1</v>
      </c>
      <c r="M31" s="25" t="s">
        <v>63</v>
      </c>
      <c r="N31" s="82" t="s">
        <v>62</v>
      </c>
      <c r="O31" s="25">
        <v>10</v>
      </c>
      <c r="P31" s="25" t="s">
        <v>64</v>
      </c>
      <c r="Q31" s="82" t="s">
        <v>65</v>
      </c>
      <c r="R31" s="83">
        <f t="shared" si="0"/>
        <v>20550000</v>
      </c>
      <c r="S31" s="7"/>
      <c r="T31" s="7"/>
    </row>
    <row r="32" spans="1:20" s="76" customFormat="1" ht="15" customHeight="1" x14ac:dyDescent="0.15">
      <c r="A32" s="28"/>
      <c r="B32" s="28"/>
      <c r="C32" s="64"/>
      <c r="D32" s="64"/>
      <c r="E32" s="84"/>
      <c r="F32" s="84"/>
      <c r="G32" s="395"/>
      <c r="H32" s="395"/>
      <c r="I32" s="23" t="s">
        <v>1232</v>
      </c>
      <c r="J32" s="24">
        <v>2029000</v>
      </c>
      <c r="K32" s="82" t="s">
        <v>62</v>
      </c>
      <c r="L32" s="82">
        <v>1</v>
      </c>
      <c r="M32" s="25" t="s">
        <v>63</v>
      </c>
      <c r="N32" s="82" t="s">
        <v>62</v>
      </c>
      <c r="O32" s="25">
        <v>8</v>
      </c>
      <c r="P32" s="25" t="s">
        <v>64</v>
      </c>
      <c r="Q32" s="82" t="s">
        <v>65</v>
      </c>
      <c r="R32" s="83">
        <f t="shared" si="0"/>
        <v>16232000</v>
      </c>
      <c r="S32" s="7"/>
      <c r="T32" s="7"/>
    </row>
    <row r="33" spans="1:20" s="76" customFormat="1" ht="15" customHeight="1" x14ac:dyDescent="0.15">
      <c r="A33" s="28"/>
      <c r="B33" s="28"/>
      <c r="C33" s="64"/>
      <c r="D33" s="64"/>
      <c r="E33" s="84"/>
      <c r="F33" s="84"/>
      <c r="G33" s="395"/>
      <c r="H33" s="395"/>
      <c r="I33" s="53"/>
      <c r="J33" s="24">
        <v>2055000</v>
      </c>
      <c r="K33" s="82" t="s">
        <v>62</v>
      </c>
      <c r="L33" s="82">
        <v>1</v>
      </c>
      <c r="M33" s="25" t="s">
        <v>63</v>
      </c>
      <c r="N33" s="82" t="s">
        <v>62</v>
      </c>
      <c r="O33" s="25">
        <v>4</v>
      </c>
      <c r="P33" s="25" t="s">
        <v>64</v>
      </c>
      <c r="Q33" s="82" t="s">
        <v>65</v>
      </c>
      <c r="R33" s="83">
        <f t="shared" si="0"/>
        <v>8220000</v>
      </c>
      <c r="S33" s="7"/>
      <c r="T33" s="7"/>
    </row>
    <row r="34" spans="1:20" s="76" customFormat="1" ht="15" customHeight="1" x14ac:dyDescent="0.15">
      <c r="A34" s="28"/>
      <c r="B34" s="28"/>
      <c r="C34" s="64"/>
      <c r="D34" s="64"/>
      <c r="E34" s="84"/>
      <c r="F34" s="84"/>
      <c r="G34" s="395"/>
      <c r="H34" s="395"/>
      <c r="I34" s="53" t="s">
        <v>1233</v>
      </c>
      <c r="J34" s="24">
        <v>1848000</v>
      </c>
      <c r="K34" s="82" t="s">
        <v>62</v>
      </c>
      <c r="L34" s="82">
        <v>1</v>
      </c>
      <c r="M34" s="25" t="s">
        <v>63</v>
      </c>
      <c r="N34" s="82" t="s">
        <v>62</v>
      </c>
      <c r="O34" s="25">
        <v>7</v>
      </c>
      <c r="P34" s="25" t="s">
        <v>64</v>
      </c>
      <c r="Q34" s="82" t="s">
        <v>65</v>
      </c>
      <c r="R34" s="83">
        <f t="shared" si="0"/>
        <v>12936000</v>
      </c>
      <c r="S34" s="7"/>
      <c r="T34" s="7"/>
    </row>
    <row r="35" spans="1:20" s="76" customFormat="1" ht="15" customHeight="1" x14ac:dyDescent="0.15">
      <c r="A35" s="28"/>
      <c r="B35" s="28"/>
      <c r="C35" s="64"/>
      <c r="D35" s="64"/>
      <c r="E35" s="84"/>
      <c r="F35" s="84"/>
      <c r="G35" s="395"/>
      <c r="H35" s="395"/>
      <c r="I35" s="53"/>
      <c r="J35" s="24">
        <v>1909000</v>
      </c>
      <c r="K35" s="82" t="s">
        <v>62</v>
      </c>
      <c r="L35" s="82">
        <v>1</v>
      </c>
      <c r="M35" s="25" t="s">
        <v>63</v>
      </c>
      <c r="N35" s="82" t="s">
        <v>62</v>
      </c>
      <c r="O35" s="25">
        <v>5</v>
      </c>
      <c r="P35" s="25" t="s">
        <v>64</v>
      </c>
      <c r="Q35" s="82" t="s">
        <v>65</v>
      </c>
      <c r="R35" s="83">
        <f t="shared" si="0"/>
        <v>9545000</v>
      </c>
      <c r="S35" s="7"/>
      <c r="T35" s="7"/>
    </row>
    <row r="36" spans="1:20" s="76" customFormat="1" ht="15" customHeight="1" x14ac:dyDescent="0.15">
      <c r="A36" s="28"/>
      <c r="B36" s="28"/>
      <c r="C36" s="64"/>
      <c r="D36" s="64"/>
      <c r="E36" s="84"/>
      <c r="F36" s="84"/>
      <c r="G36" s="395"/>
      <c r="H36" s="395"/>
      <c r="I36" s="53" t="s">
        <v>1219</v>
      </c>
      <c r="J36" s="24">
        <v>1918000</v>
      </c>
      <c r="K36" s="82" t="s">
        <v>62</v>
      </c>
      <c r="L36" s="82">
        <v>1</v>
      </c>
      <c r="M36" s="25" t="s">
        <v>63</v>
      </c>
      <c r="N36" s="82" t="s">
        <v>62</v>
      </c>
      <c r="O36" s="25">
        <v>11</v>
      </c>
      <c r="P36" s="25" t="s">
        <v>64</v>
      </c>
      <c r="Q36" s="82" t="s">
        <v>65</v>
      </c>
      <c r="R36" s="83">
        <f t="shared" si="0"/>
        <v>21098000</v>
      </c>
      <c r="S36" s="7"/>
      <c r="T36" s="7"/>
    </row>
    <row r="37" spans="1:20" s="76" customFormat="1" ht="15" customHeight="1" x14ac:dyDescent="0.15">
      <c r="A37" s="28"/>
      <c r="B37" s="28"/>
      <c r="C37" s="64"/>
      <c r="D37" s="64"/>
      <c r="E37" s="84"/>
      <c r="F37" s="84"/>
      <c r="G37" s="395"/>
      <c r="H37" s="395"/>
      <c r="I37" s="53"/>
      <c r="J37" s="24">
        <v>1948000</v>
      </c>
      <c r="K37" s="82" t="s">
        <v>62</v>
      </c>
      <c r="L37" s="82">
        <v>1</v>
      </c>
      <c r="M37" s="25" t="s">
        <v>63</v>
      </c>
      <c r="N37" s="82" t="s">
        <v>62</v>
      </c>
      <c r="O37" s="25">
        <v>1</v>
      </c>
      <c r="P37" s="25" t="s">
        <v>64</v>
      </c>
      <c r="Q37" s="82" t="s">
        <v>65</v>
      </c>
      <c r="R37" s="83">
        <f>J37*L37*O37</f>
        <v>1948000</v>
      </c>
      <c r="S37" s="7"/>
      <c r="T37" s="7"/>
    </row>
    <row r="38" spans="1:20" s="76" customFormat="1" ht="15" customHeight="1" x14ac:dyDescent="0.15">
      <c r="A38" s="28"/>
      <c r="B38" s="28"/>
      <c r="C38" s="64"/>
      <c r="D38" s="64"/>
      <c r="E38" s="84"/>
      <c r="F38" s="84"/>
      <c r="G38" s="395"/>
      <c r="H38" s="395"/>
      <c r="I38" s="23" t="s">
        <v>1234</v>
      </c>
      <c r="J38" s="24">
        <v>2017000</v>
      </c>
      <c r="K38" s="82" t="s">
        <v>62</v>
      </c>
      <c r="L38" s="82">
        <v>1</v>
      </c>
      <c r="M38" s="25" t="s">
        <v>63</v>
      </c>
      <c r="N38" s="82" t="s">
        <v>62</v>
      </c>
      <c r="O38" s="25">
        <v>7</v>
      </c>
      <c r="P38" s="25" t="s">
        <v>64</v>
      </c>
      <c r="Q38" s="82" t="s">
        <v>65</v>
      </c>
      <c r="R38" s="83">
        <f t="shared" si="0"/>
        <v>14119000</v>
      </c>
      <c r="S38" s="7"/>
      <c r="T38" s="7"/>
    </row>
    <row r="39" spans="1:20" s="76" customFormat="1" ht="15" customHeight="1" x14ac:dyDescent="0.15">
      <c r="A39" s="28"/>
      <c r="B39" s="28"/>
      <c r="C39" s="64"/>
      <c r="D39" s="64"/>
      <c r="E39" s="84"/>
      <c r="F39" s="84"/>
      <c r="G39" s="395"/>
      <c r="H39" s="395"/>
      <c r="I39" s="86"/>
      <c r="J39" s="24">
        <v>2049000</v>
      </c>
      <c r="K39" s="82" t="s">
        <v>62</v>
      </c>
      <c r="L39" s="82">
        <v>1</v>
      </c>
      <c r="M39" s="25" t="s">
        <v>63</v>
      </c>
      <c r="N39" s="82" t="s">
        <v>62</v>
      </c>
      <c r="O39" s="25">
        <v>5</v>
      </c>
      <c r="P39" s="25" t="s">
        <v>64</v>
      </c>
      <c r="Q39" s="82" t="s">
        <v>65</v>
      </c>
      <c r="R39" s="83">
        <f t="shared" si="0"/>
        <v>10245000</v>
      </c>
      <c r="S39" s="7"/>
      <c r="T39" s="7"/>
    </row>
    <row r="40" spans="1:20" s="76" customFormat="1" ht="15" customHeight="1" x14ac:dyDescent="0.15">
      <c r="A40" s="28"/>
      <c r="B40" s="28"/>
      <c r="C40" s="64"/>
      <c r="D40" s="64"/>
      <c r="E40" s="84"/>
      <c r="F40" s="84"/>
      <c r="G40" s="395"/>
      <c r="H40" s="395"/>
      <c r="I40" s="53" t="s">
        <v>1235</v>
      </c>
      <c r="J40" s="24">
        <v>1881000</v>
      </c>
      <c r="K40" s="82" t="s">
        <v>62</v>
      </c>
      <c r="L40" s="82">
        <v>1</v>
      </c>
      <c r="M40" s="25" t="s">
        <v>63</v>
      </c>
      <c r="N40" s="82" t="s">
        <v>62</v>
      </c>
      <c r="O40" s="25">
        <v>3</v>
      </c>
      <c r="P40" s="25" t="s">
        <v>64</v>
      </c>
      <c r="Q40" s="82" t="s">
        <v>65</v>
      </c>
      <c r="R40" s="83">
        <f t="shared" si="0"/>
        <v>5643000</v>
      </c>
      <c r="S40" s="87"/>
      <c r="T40" s="7"/>
    </row>
    <row r="41" spans="1:20" s="76" customFormat="1" ht="15" customHeight="1" x14ac:dyDescent="0.15">
      <c r="A41" s="28"/>
      <c r="B41" s="28"/>
      <c r="C41" s="64"/>
      <c r="D41" s="64"/>
      <c r="E41" s="84"/>
      <c r="F41" s="84"/>
      <c r="G41" s="395"/>
      <c r="H41" s="395"/>
      <c r="I41" s="86"/>
      <c r="J41" s="24">
        <v>1918000</v>
      </c>
      <c r="K41" s="82" t="s">
        <v>62</v>
      </c>
      <c r="L41" s="82">
        <v>1</v>
      </c>
      <c r="M41" s="25" t="s">
        <v>63</v>
      </c>
      <c r="N41" s="82" t="s">
        <v>62</v>
      </c>
      <c r="O41" s="25">
        <v>9</v>
      </c>
      <c r="P41" s="25" t="s">
        <v>64</v>
      </c>
      <c r="Q41" s="82" t="s">
        <v>65</v>
      </c>
      <c r="R41" s="83">
        <f t="shared" si="0"/>
        <v>17262000</v>
      </c>
      <c r="S41" s="87"/>
      <c r="T41" s="7"/>
    </row>
    <row r="42" spans="1:20" s="76" customFormat="1" ht="15" customHeight="1" x14ac:dyDescent="0.15">
      <c r="A42" s="28"/>
      <c r="B42" s="28"/>
      <c r="C42" s="64"/>
      <c r="D42" s="64"/>
      <c r="E42" s="84"/>
      <c r="F42" s="84"/>
      <c r="G42" s="395"/>
      <c r="H42" s="395"/>
      <c r="I42" s="53" t="s">
        <v>1236</v>
      </c>
      <c r="J42" s="24">
        <v>1736000</v>
      </c>
      <c r="K42" s="82" t="s">
        <v>62</v>
      </c>
      <c r="L42" s="82">
        <v>1</v>
      </c>
      <c r="M42" s="25" t="s">
        <v>63</v>
      </c>
      <c r="N42" s="82" t="s">
        <v>62</v>
      </c>
      <c r="O42" s="25">
        <v>5</v>
      </c>
      <c r="P42" s="25" t="s">
        <v>64</v>
      </c>
      <c r="Q42" s="82" t="s">
        <v>65</v>
      </c>
      <c r="R42" s="83">
        <f t="shared" si="0"/>
        <v>8680000</v>
      </c>
      <c r="S42" s="87"/>
      <c r="T42" s="7"/>
    </row>
    <row r="43" spans="1:20" s="76" customFormat="1" ht="15" customHeight="1" x14ac:dyDescent="0.15">
      <c r="A43" s="28"/>
      <c r="B43" s="28"/>
      <c r="C43" s="64"/>
      <c r="D43" s="64"/>
      <c r="E43" s="84"/>
      <c r="F43" s="84"/>
      <c r="G43" s="395"/>
      <c r="H43" s="395"/>
      <c r="I43" s="53"/>
      <c r="J43" s="24">
        <v>1786000</v>
      </c>
      <c r="K43" s="82" t="s">
        <v>62</v>
      </c>
      <c r="L43" s="82">
        <v>1</v>
      </c>
      <c r="M43" s="25" t="s">
        <v>63</v>
      </c>
      <c r="N43" s="82" t="s">
        <v>62</v>
      </c>
      <c r="O43" s="25">
        <v>7</v>
      </c>
      <c r="P43" s="25" t="s">
        <v>64</v>
      </c>
      <c r="Q43" s="82" t="s">
        <v>65</v>
      </c>
      <c r="R43" s="83">
        <f t="shared" si="0"/>
        <v>12502000</v>
      </c>
      <c r="S43" s="87"/>
      <c r="T43" s="7"/>
    </row>
    <row r="44" spans="1:20" s="76" customFormat="1" ht="15" customHeight="1" x14ac:dyDescent="0.15">
      <c r="A44" s="28"/>
      <c r="B44" s="28"/>
      <c r="C44" s="64"/>
      <c r="D44" s="64"/>
      <c r="E44" s="84"/>
      <c r="F44" s="84"/>
      <c r="G44" s="395"/>
      <c r="H44" s="395"/>
      <c r="I44" s="23" t="s">
        <v>1237</v>
      </c>
      <c r="J44" s="24">
        <v>1852000</v>
      </c>
      <c r="K44" s="82" t="s">
        <v>62</v>
      </c>
      <c r="L44" s="82">
        <v>1</v>
      </c>
      <c r="M44" s="25" t="s">
        <v>63</v>
      </c>
      <c r="N44" s="82" t="s">
        <v>62</v>
      </c>
      <c r="O44" s="25">
        <v>8</v>
      </c>
      <c r="P44" s="25" t="s">
        <v>64</v>
      </c>
      <c r="Q44" s="82" t="s">
        <v>65</v>
      </c>
      <c r="R44" s="83">
        <f t="shared" si="0"/>
        <v>14816000</v>
      </c>
      <c r="S44" s="87"/>
      <c r="T44" s="7"/>
    </row>
    <row r="45" spans="1:20" s="76" customFormat="1" ht="15" customHeight="1" x14ac:dyDescent="0.15">
      <c r="A45" s="28"/>
      <c r="B45" s="28"/>
      <c r="C45" s="64"/>
      <c r="D45" s="64"/>
      <c r="E45" s="84"/>
      <c r="F45" s="84"/>
      <c r="G45" s="395"/>
      <c r="H45" s="395"/>
      <c r="I45" s="23"/>
      <c r="J45" s="24">
        <v>1881000</v>
      </c>
      <c r="K45" s="82" t="s">
        <v>62</v>
      </c>
      <c r="L45" s="82">
        <v>1</v>
      </c>
      <c r="M45" s="25" t="s">
        <v>63</v>
      </c>
      <c r="N45" s="82" t="s">
        <v>62</v>
      </c>
      <c r="O45" s="25">
        <v>4</v>
      </c>
      <c r="P45" s="25" t="s">
        <v>64</v>
      </c>
      <c r="Q45" s="82" t="s">
        <v>65</v>
      </c>
      <c r="R45" s="83">
        <f t="shared" si="0"/>
        <v>7524000</v>
      </c>
      <c r="S45" s="87"/>
      <c r="T45" s="7"/>
    </row>
    <row r="46" spans="1:20" s="76" customFormat="1" ht="15" customHeight="1" x14ac:dyDescent="0.15">
      <c r="A46" s="28"/>
      <c r="B46" s="28"/>
      <c r="C46" s="64"/>
      <c r="D46" s="64"/>
      <c r="E46" s="84"/>
      <c r="F46" s="84"/>
      <c r="G46" s="395"/>
      <c r="H46" s="395"/>
      <c r="I46" s="23" t="s">
        <v>1223</v>
      </c>
      <c r="J46" s="24">
        <v>1626000</v>
      </c>
      <c r="K46" s="82" t="s">
        <v>62</v>
      </c>
      <c r="L46" s="82">
        <v>1</v>
      </c>
      <c r="M46" s="25" t="s">
        <v>63</v>
      </c>
      <c r="N46" s="82" t="s">
        <v>62</v>
      </c>
      <c r="O46" s="25">
        <v>3</v>
      </c>
      <c r="P46" s="25" t="s">
        <v>64</v>
      </c>
      <c r="Q46" s="82" t="s">
        <v>65</v>
      </c>
      <c r="R46" s="83">
        <f t="shared" si="0"/>
        <v>4878000</v>
      </c>
      <c r="S46" s="87"/>
      <c r="T46" s="7"/>
    </row>
    <row r="47" spans="1:20" s="76" customFormat="1" ht="15" customHeight="1" x14ac:dyDescent="0.15">
      <c r="A47" s="28"/>
      <c r="B47" s="28"/>
      <c r="C47" s="64"/>
      <c r="D47" s="64"/>
      <c r="E47" s="84"/>
      <c r="F47" s="84"/>
      <c r="G47" s="395"/>
      <c r="H47" s="395"/>
      <c r="I47" s="23"/>
      <c r="J47" s="24">
        <v>1676000</v>
      </c>
      <c r="K47" s="82" t="s">
        <v>62</v>
      </c>
      <c r="L47" s="82">
        <v>1</v>
      </c>
      <c r="M47" s="25" t="s">
        <v>63</v>
      </c>
      <c r="N47" s="82" t="s">
        <v>62</v>
      </c>
      <c r="O47" s="25">
        <v>9</v>
      </c>
      <c r="P47" s="25" t="s">
        <v>64</v>
      </c>
      <c r="Q47" s="82" t="s">
        <v>65</v>
      </c>
      <c r="R47" s="83">
        <f t="shared" si="0"/>
        <v>15084000</v>
      </c>
      <c r="S47" s="87"/>
      <c r="T47" s="7"/>
    </row>
    <row r="48" spans="1:20" s="76" customFormat="1" ht="15" customHeight="1" x14ac:dyDescent="0.15">
      <c r="A48" s="28"/>
      <c r="B48" s="28"/>
      <c r="C48" s="64"/>
      <c r="D48" s="64"/>
      <c r="E48" s="84"/>
      <c r="F48" s="84"/>
      <c r="G48" s="395"/>
      <c r="H48" s="395"/>
      <c r="I48" s="23" t="s">
        <v>1238</v>
      </c>
      <c r="J48" s="24">
        <v>1626000</v>
      </c>
      <c r="K48" s="82" t="s">
        <v>62</v>
      </c>
      <c r="L48" s="82">
        <v>1</v>
      </c>
      <c r="M48" s="25" t="s">
        <v>63</v>
      </c>
      <c r="N48" s="82" t="s">
        <v>62</v>
      </c>
      <c r="O48" s="25">
        <v>10</v>
      </c>
      <c r="P48" s="25" t="s">
        <v>64</v>
      </c>
      <c r="Q48" s="82" t="s">
        <v>65</v>
      </c>
      <c r="R48" s="83">
        <f t="shared" si="0"/>
        <v>16260000</v>
      </c>
      <c r="S48" s="7"/>
      <c r="T48" s="7"/>
    </row>
    <row r="49" spans="1:20" s="76" customFormat="1" ht="15" customHeight="1" x14ac:dyDescent="0.15">
      <c r="A49" s="28"/>
      <c r="B49" s="28"/>
      <c r="C49" s="64"/>
      <c r="D49" s="64"/>
      <c r="E49" s="84"/>
      <c r="F49" s="84"/>
      <c r="G49" s="395"/>
      <c r="H49" s="395"/>
      <c r="I49" s="23"/>
      <c r="J49" s="24">
        <v>1676000</v>
      </c>
      <c r="K49" s="82" t="s">
        <v>62</v>
      </c>
      <c r="L49" s="82">
        <v>1</v>
      </c>
      <c r="M49" s="25" t="s">
        <v>63</v>
      </c>
      <c r="N49" s="82" t="s">
        <v>62</v>
      </c>
      <c r="O49" s="25">
        <v>2</v>
      </c>
      <c r="P49" s="25" t="s">
        <v>64</v>
      </c>
      <c r="Q49" s="82" t="s">
        <v>65</v>
      </c>
      <c r="R49" s="83">
        <f t="shared" si="0"/>
        <v>3352000</v>
      </c>
      <c r="S49" s="7"/>
      <c r="T49" s="7"/>
    </row>
    <row r="50" spans="1:20" s="76" customFormat="1" ht="15" customHeight="1" x14ac:dyDescent="0.15">
      <c r="A50" s="28"/>
      <c r="B50" s="28"/>
      <c r="C50" s="64"/>
      <c r="D50" s="64"/>
      <c r="E50" s="84"/>
      <c r="F50" s="84"/>
      <c r="G50" s="395"/>
      <c r="H50" s="395"/>
      <c r="I50" s="23" t="s">
        <v>1239</v>
      </c>
      <c r="J50" s="24">
        <v>1676000</v>
      </c>
      <c r="K50" s="82" t="s">
        <v>62</v>
      </c>
      <c r="L50" s="82">
        <v>1</v>
      </c>
      <c r="M50" s="25" t="s">
        <v>63</v>
      </c>
      <c r="N50" s="82" t="s">
        <v>62</v>
      </c>
      <c r="O50" s="25">
        <v>4</v>
      </c>
      <c r="P50" s="25" t="s">
        <v>64</v>
      </c>
      <c r="Q50" s="82" t="s">
        <v>65</v>
      </c>
      <c r="R50" s="83">
        <f t="shared" si="0"/>
        <v>6704000</v>
      </c>
      <c r="S50" s="7"/>
      <c r="T50" s="7"/>
    </row>
    <row r="51" spans="1:20" s="76" customFormat="1" ht="15" customHeight="1" x14ac:dyDescent="0.15">
      <c r="A51" s="28"/>
      <c r="B51" s="28"/>
      <c r="C51" s="64"/>
      <c r="D51" s="64"/>
      <c r="E51" s="84"/>
      <c r="F51" s="84"/>
      <c r="G51" s="395"/>
      <c r="H51" s="395"/>
      <c r="I51" s="23"/>
      <c r="J51" s="24">
        <v>1736000</v>
      </c>
      <c r="K51" s="82" t="s">
        <v>62</v>
      </c>
      <c r="L51" s="82">
        <v>1</v>
      </c>
      <c r="M51" s="25" t="s">
        <v>63</v>
      </c>
      <c r="N51" s="82" t="s">
        <v>62</v>
      </c>
      <c r="O51" s="25">
        <v>8</v>
      </c>
      <c r="P51" s="25" t="s">
        <v>64</v>
      </c>
      <c r="Q51" s="82" t="s">
        <v>65</v>
      </c>
      <c r="R51" s="83">
        <f t="shared" si="0"/>
        <v>13888000</v>
      </c>
      <c r="S51" s="7"/>
      <c r="T51" s="7"/>
    </row>
    <row r="52" spans="1:20" s="76" customFormat="1" ht="15" customHeight="1" x14ac:dyDescent="0.15">
      <c r="A52" s="28"/>
      <c r="B52" s="28"/>
      <c r="C52" s="64"/>
      <c r="D52" s="64"/>
      <c r="E52" s="84"/>
      <c r="F52" s="84"/>
      <c r="G52" s="395"/>
      <c r="H52" s="395"/>
      <c r="I52" s="23" t="s">
        <v>1240</v>
      </c>
      <c r="J52" s="24">
        <v>1430000</v>
      </c>
      <c r="K52" s="82" t="s">
        <v>62</v>
      </c>
      <c r="L52" s="82">
        <v>1</v>
      </c>
      <c r="M52" s="25" t="s">
        <v>63</v>
      </c>
      <c r="N52" s="82" t="s">
        <v>62</v>
      </c>
      <c r="O52" s="25">
        <v>7</v>
      </c>
      <c r="P52" s="25" t="s">
        <v>64</v>
      </c>
      <c r="Q52" s="82" t="s">
        <v>65</v>
      </c>
      <c r="R52" s="83">
        <f t="shared" si="0"/>
        <v>10010000</v>
      </c>
      <c r="S52" s="7"/>
      <c r="T52" s="7"/>
    </row>
    <row r="53" spans="1:20" s="76" customFormat="1" ht="15" customHeight="1" x14ac:dyDescent="0.15">
      <c r="A53" s="28"/>
      <c r="B53" s="28"/>
      <c r="C53" s="64"/>
      <c r="D53" s="64"/>
      <c r="E53" s="84"/>
      <c r="F53" s="84"/>
      <c r="G53" s="395"/>
      <c r="H53" s="395"/>
      <c r="I53" s="23"/>
      <c r="J53" s="24">
        <v>1472000</v>
      </c>
      <c r="K53" s="82" t="s">
        <v>62</v>
      </c>
      <c r="L53" s="82">
        <v>1</v>
      </c>
      <c r="M53" s="25" t="s">
        <v>63</v>
      </c>
      <c r="N53" s="82" t="s">
        <v>62</v>
      </c>
      <c r="O53" s="25">
        <v>5</v>
      </c>
      <c r="P53" s="25" t="s">
        <v>64</v>
      </c>
      <c r="Q53" s="82" t="s">
        <v>65</v>
      </c>
      <c r="R53" s="83">
        <f t="shared" si="0"/>
        <v>7360000</v>
      </c>
      <c r="S53" s="7"/>
      <c r="T53" s="7"/>
    </row>
    <row r="54" spans="1:20" s="76" customFormat="1" ht="15" customHeight="1" x14ac:dyDescent="0.15">
      <c r="A54" s="28"/>
      <c r="B54" s="28"/>
      <c r="C54" s="64"/>
      <c r="D54" s="64"/>
      <c r="E54" s="84"/>
      <c r="F54" s="84"/>
      <c r="G54" s="395"/>
      <c r="H54" s="395"/>
      <c r="I54" s="23" t="s">
        <v>1220</v>
      </c>
      <c r="J54" s="24">
        <v>1430000</v>
      </c>
      <c r="K54" s="82" t="s">
        <v>62</v>
      </c>
      <c r="L54" s="82">
        <v>1</v>
      </c>
      <c r="M54" s="25" t="s">
        <v>63</v>
      </c>
      <c r="N54" s="82" t="s">
        <v>62</v>
      </c>
      <c r="O54" s="25">
        <v>7</v>
      </c>
      <c r="P54" s="25" t="s">
        <v>64</v>
      </c>
      <c r="Q54" s="82" t="s">
        <v>65</v>
      </c>
      <c r="R54" s="83">
        <f t="shared" si="0"/>
        <v>10010000</v>
      </c>
      <c r="S54" s="7"/>
      <c r="T54" s="7"/>
    </row>
    <row r="55" spans="1:20" s="76" customFormat="1" ht="15" customHeight="1" x14ac:dyDescent="0.15">
      <c r="A55" s="28"/>
      <c r="B55" s="28"/>
      <c r="C55" s="64"/>
      <c r="D55" s="64"/>
      <c r="E55" s="84"/>
      <c r="F55" s="84"/>
      <c r="G55" s="395"/>
      <c r="H55" s="395"/>
      <c r="I55" s="23"/>
      <c r="J55" s="24">
        <v>1472000</v>
      </c>
      <c r="K55" s="82" t="s">
        <v>62</v>
      </c>
      <c r="L55" s="82">
        <v>1</v>
      </c>
      <c r="M55" s="25" t="s">
        <v>63</v>
      </c>
      <c r="N55" s="82" t="s">
        <v>62</v>
      </c>
      <c r="O55" s="25">
        <v>5</v>
      </c>
      <c r="P55" s="25" t="s">
        <v>64</v>
      </c>
      <c r="Q55" s="82" t="s">
        <v>65</v>
      </c>
      <c r="R55" s="83">
        <f t="shared" si="0"/>
        <v>7360000</v>
      </c>
      <c r="S55" s="7"/>
      <c r="T55" s="7"/>
    </row>
    <row r="56" spans="1:20" s="76" customFormat="1" ht="15" customHeight="1" x14ac:dyDescent="0.15">
      <c r="A56" s="28"/>
      <c r="B56" s="28"/>
      <c r="C56" s="64"/>
      <c r="D56" s="64"/>
      <c r="E56" s="84"/>
      <c r="F56" s="84"/>
      <c r="G56" s="395"/>
      <c r="H56" s="395"/>
      <c r="I56" s="23" t="s">
        <v>1221</v>
      </c>
      <c r="J56" s="24">
        <v>1399000</v>
      </c>
      <c r="K56" s="82" t="s">
        <v>62</v>
      </c>
      <c r="L56" s="82">
        <v>1</v>
      </c>
      <c r="M56" s="25" t="s">
        <v>63</v>
      </c>
      <c r="N56" s="82" t="s">
        <v>62</v>
      </c>
      <c r="O56" s="25">
        <v>6</v>
      </c>
      <c r="P56" s="25" t="s">
        <v>64</v>
      </c>
      <c r="Q56" s="82" t="s">
        <v>65</v>
      </c>
      <c r="R56" s="83">
        <f t="shared" si="0"/>
        <v>8394000</v>
      </c>
      <c r="S56" s="7"/>
      <c r="T56" s="7"/>
    </row>
    <row r="57" spans="1:20" s="76" customFormat="1" ht="15" customHeight="1" x14ac:dyDescent="0.15">
      <c r="A57" s="28"/>
      <c r="B57" s="28"/>
      <c r="C57" s="64"/>
      <c r="D57" s="64"/>
      <c r="E57" s="84"/>
      <c r="F57" s="84"/>
      <c r="G57" s="395"/>
      <c r="H57" s="395"/>
      <c r="I57" s="23"/>
      <c r="J57" s="24">
        <v>1430000</v>
      </c>
      <c r="K57" s="82" t="s">
        <v>62</v>
      </c>
      <c r="L57" s="82">
        <v>1</v>
      </c>
      <c r="M57" s="25" t="s">
        <v>63</v>
      </c>
      <c r="N57" s="82" t="s">
        <v>62</v>
      </c>
      <c r="O57" s="25">
        <v>6</v>
      </c>
      <c r="P57" s="25" t="s">
        <v>64</v>
      </c>
      <c r="Q57" s="82" t="s">
        <v>65</v>
      </c>
      <c r="R57" s="83">
        <f t="shared" si="0"/>
        <v>8580000</v>
      </c>
      <c r="S57" s="7"/>
      <c r="T57" s="7"/>
    </row>
    <row r="58" spans="1:20" s="76" customFormat="1" ht="15" customHeight="1" x14ac:dyDescent="0.15">
      <c r="A58" s="28"/>
      <c r="B58" s="28"/>
      <c r="C58" s="64"/>
      <c r="D58" s="64"/>
      <c r="E58" s="84"/>
      <c r="F58" s="84"/>
      <c r="G58" s="395"/>
      <c r="H58" s="395"/>
      <c r="I58" s="23" t="s">
        <v>1241</v>
      </c>
      <c r="J58" s="24">
        <v>1357000</v>
      </c>
      <c r="K58" s="82" t="s">
        <v>62</v>
      </c>
      <c r="L58" s="82">
        <v>1</v>
      </c>
      <c r="M58" s="25" t="s">
        <v>63</v>
      </c>
      <c r="N58" s="82" t="s">
        <v>62</v>
      </c>
      <c r="O58" s="25">
        <v>3</v>
      </c>
      <c r="P58" s="25" t="s">
        <v>64</v>
      </c>
      <c r="Q58" s="82" t="s">
        <v>65</v>
      </c>
      <c r="R58" s="83">
        <f t="shared" si="0"/>
        <v>4071000</v>
      </c>
      <c r="S58" s="7"/>
      <c r="T58" s="7"/>
    </row>
    <row r="59" spans="1:20" s="76" customFormat="1" ht="15" customHeight="1" x14ac:dyDescent="0.15">
      <c r="A59" s="28"/>
      <c r="B59" s="28"/>
      <c r="C59" s="64"/>
      <c r="D59" s="64"/>
      <c r="E59" s="84"/>
      <c r="F59" s="84"/>
      <c r="G59" s="395"/>
      <c r="H59" s="395"/>
      <c r="I59" s="23"/>
      <c r="J59" s="24">
        <v>1399000</v>
      </c>
      <c r="K59" s="82" t="s">
        <v>62</v>
      </c>
      <c r="L59" s="82">
        <v>1</v>
      </c>
      <c r="M59" s="25" t="s">
        <v>63</v>
      </c>
      <c r="N59" s="82" t="s">
        <v>62</v>
      </c>
      <c r="O59" s="25">
        <v>9</v>
      </c>
      <c r="P59" s="25" t="s">
        <v>64</v>
      </c>
      <c r="Q59" s="82" t="s">
        <v>65</v>
      </c>
      <c r="R59" s="83">
        <f t="shared" si="0"/>
        <v>12591000</v>
      </c>
      <c r="S59" s="7"/>
      <c r="T59" s="7"/>
    </row>
    <row r="60" spans="1:20" s="76" customFormat="1" ht="15" customHeight="1" x14ac:dyDescent="0.15">
      <c r="A60" s="28"/>
      <c r="B60" s="28"/>
      <c r="C60" s="64"/>
      <c r="D60" s="64"/>
      <c r="E60" s="84"/>
      <c r="F60" s="84"/>
      <c r="G60" s="395"/>
      <c r="H60" s="395"/>
      <c r="I60" s="23" t="s">
        <v>1222</v>
      </c>
      <c r="J60" s="24">
        <v>1357000</v>
      </c>
      <c r="K60" s="82" t="s">
        <v>62</v>
      </c>
      <c r="L60" s="82">
        <v>1</v>
      </c>
      <c r="M60" s="25" t="s">
        <v>63</v>
      </c>
      <c r="N60" s="82" t="s">
        <v>62</v>
      </c>
      <c r="O60" s="25">
        <v>2</v>
      </c>
      <c r="P60" s="25" t="s">
        <v>64</v>
      </c>
      <c r="Q60" s="82" t="s">
        <v>65</v>
      </c>
      <c r="R60" s="83">
        <f t="shared" si="0"/>
        <v>2714000</v>
      </c>
      <c r="S60" s="7"/>
      <c r="T60" s="7"/>
    </row>
    <row r="61" spans="1:20" s="76" customFormat="1" ht="15" customHeight="1" x14ac:dyDescent="0.15">
      <c r="A61" s="28"/>
      <c r="B61" s="28"/>
      <c r="C61" s="64"/>
      <c r="D61" s="64"/>
      <c r="E61" s="84"/>
      <c r="F61" s="84"/>
      <c r="G61" s="395"/>
      <c r="H61" s="395"/>
      <c r="I61" s="23"/>
      <c r="J61" s="24">
        <v>1399000</v>
      </c>
      <c r="K61" s="82" t="s">
        <v>62</v>
      </c>
      <c r="L61" s="82">
        <v>1</v>
      </c>
      <c r="M61" s="25" t="s">
        <v>63</v>
      </c>
      <c r="N61" s="82" t="s">
        <v>62</v>
      </c>
      <c r="O61" s="25">
        <v>10</v>
      </c>
      <c r="P61" s="25" t="s">
        <v>64</v>
      </c>
      <c r="Q61" s="82" t="s">
        <v>65</v>
      </c>
      <c r="R61" s="83">
        <f t="shared" si="0"/>
        <v>13990000</v>
      </c>
      <c r="S61" s="7"/>
      <c r="T61" s="7"/>
    </row>
    <row r="62" spans="1:20" s="76" customFormat="1" ht="15" customHeight="1" x14ac:dyDescent="0.15">
      <c r="A62" s="28"/>
      <c r="B62" s="28"/>
      <c r="C62" s="64"/>
      <c r="D62" s="64"/>
      <c r="E62" s="84"/>
      <c r="F62" s="84"/>
      <c r="G62" s="395"/>
      <c r="H62" s="395"/>
      <c r="I62" s="23" t="s">
        <v>1240</v>
      </c>
      <c r="J62" s="24">
        <v>1430000</v>
      </c>
      <c r="K62" s="82" t="s">
        <v>62</v>
      </c>
      <c r="L62" s="82">
        <v>1</v>
      </c>
      <c r="M62" s="25" t="s">
        <v>63</v>
      </c>
      <c r="N62" s="82" t="s">
        <v>62</v>
      </c>
      <c r="O62" s="25">
        <v>4</v>
      </c>
      <c r="P62" s="25" t="s">
        <v>64</v>
      </c>
      <c r="Q62" s="82" t="s">
        <v>65</v>
      </c>
      <c r="R62" s="83">
        <f t="shared" si="0"/>
        <v>5720000</v>
      </c>
      <c r="S62" s="7"/>
      <c r="T62" s="7"/>
    </row>
    <row r="63" spans="1:20" s="76" customFormat="1" ht="15" customHeight="1" x14ac:dyDescent="0.15">
      <c r="A63" s="28"/>
      <c r="B63" s="28"/>
      <c r="C63" s="64"/>
      <c r="D63" s="64"/>
      <c r="E63" s="84"/>
      <c r="F63" s="84"/>
      <c r="G63" s="395"/>
      <c r="H63" s="395"/>
      <c r="I63" s="23"/>
      <c r="J63" s="24">
        <v>1472000</v>
      </c>
      <c r="K63" s="82" t="s">
        <v>62</v>
      </c>
      <c r="L63" s="82">
        <v>1</v>
      </c>
      <c r="M63" s="25" t="s">
        <v>63</v>
      </c>
      <c r="N63" s="82" t="s">
        <v>62</v>
      </c>
      <c r="O63" s="25">
        <v>8</v>
      </c>
      <c r="P63" s="25" t="s">
        <v>64</v>
      </c>
      <c r="Q63" s="82" t="s">
        <v>65</v>
      </c>
      <c r="R63" s="83">
        <f t="shared" si="0"/>
        <v>11776000</v>
      </c>
      <c r="S63" s="7"/>
      <c r="T63" s="7"/>
    </row>
    <row r="64" spans="1:20" s="76" customFormat="1" ht="15" customHeight="1" x14ac:dyDescent="0.15">
      <c r="A64" s="28"/>
      <c r="B64" s="28"/>
      <c r="C64" s="64"/>
      <c r="D64" s="64"/>
      <c r="E64" s="84"/>
      <c r="F64" s="84"/>
      <c r="G64" s="395"/>
      <c r="H64" s="395"/>
      <c r="I64" s="23" t="s">
        <v>1242</v>
      </c>
      <c r="J64" s="24">
        <v>1399000</v>
      </c>
      <c r="K64" s="82" t="s">
        <v>62</v>
      </c>
      <c r="L64" s="82">
        <v>1</v>
      </c>
      <c r="M64" s="25" t="s">
        <v>63</v>
      </c>
      <c r="N64" s="82" t="s">
        <v>62</v>
      </c>
      <c r="O64" s="25">
        <v>6</v>
      </c>
      <c r="P64" s="25" t="s">
        <v>64</v>
      </c>
      <c r="Q64" s="82" t="s">
        <v>65</v>
      </c>
      <c r="R64" s="83">
        <f>J64*L64*O64</f>
        <v>8394000</v>
      </c>
      <c r="S64" s="7"/>
      <c r="T64" s="7"/>
    </row>
    <row r="65" spans="1:20" s="76" customFormat="1" ht="15" customHeight="1" x14ac:dyDescent="0.15">
      <c r="A65" s="28"/>
      <c r="B65" s="28"/>
      <c r="C65" s="64"/>
      <c r="D65" s="64"/>
      <c r="E65" s="84"/>
      <c r="F65" s="84"/>
      <c r="G65" s="395"/>
      <c r="H65" s="395"/>
      <c r="I65" s="23"/>
      <c r="J65" s="24">
        <v>1430000</v>
      </c>
      <c r="K65" s="82" t="s">
        <v>62</v>
      </c>
      <c r="L65" s="82">
        <v>1</v>
      </c>
      <c r="M65" s="25" t="s">
        <v>63</v>
      </c>
      <c r="N65" s="82" t="s">
        <v>62</v>
      </c>
      <c r="O65" s="25">
        <v>6</v>
      </c>
      <c r="P65" s="25" t="s">
        <v>64</v>
      </c>
      <c r="Q65" s="82" t="s">
        <v>65</v>
      </c>
      <c r="R65" s="83">
        <f>J65*L65*O65</f>
        <v>8580000</v>
      </c>
      <c r="S65" s="7"/>
      <c r="T65" s="7"/>
    </row>
    <row r="66" spans="1:20" s="76" customFormat="1" ht="15" customHeight="1" x14ac:dyDescent="0.15">
      <c r="A66" s="28"/>
      <c r="B66" s="28"/>
      <c r="C66" s="64"/>
      <c r="D66" s="64"/>
      <c r="E66" s="84"/>
      <c r="F66" s="84"/>
      <c r="G66" s="395"/>
      <c r="H66" s="395"/>
      <c r="I66" s="23" t="s">
        <v>1244</v>
      </c>
      <c r="J66" s="24">
        <v>1399000</v>
      </c>
      <c r="K66" s="82" t="s">
        <v>62</v>
      </c>
      <c r="L66" s="82">
        <v>1</v>
      </c>
      <c r="M66" s="25" t="s">
        <v>63</v>
      </c>
      <c r="N66" s="82" t="s">
        <v>62</v>
      </c>
      <c r="O66" s="25">
        <v>8</v>
      </c>
      <c r="P66" s="25" t="s">
        <v>64</v>
      </c>
      <c r="Q66" s="82" t="s">
        <v>65</v>
      </c>
      <c r="R66" s="83">
        <f t="shared" si="0"/>
        <v>11192000</v>
      </c>
      <c r="S66" s="7"/>
      <c r="T66" s="7"/>
    </row>
    <row r="67" spans="1:20" s="76" customFormat="1" ht="15" customHeight="1" x14ac:dyDescent="0.15">
      <c r="A67" s="28"/>
      <c r="B67" s="28"/>
      <c r="C67" s="64"/>
      <c r="D67" s="64"/>
      <c r="E67" s="84"/>
      <c r="F67" s="84"/>
      <c r="G67" s="395"/>
      <c r="H67" s="395"/>
      <c r="I67" s="23"/>
      <c r="J67" s="24">
        <v>1430000</v>
      </c>
      <c r="K67" s="82" t="s">
        <v>62</v>
      </c>
      <c r="L67" s="82">
        <v>1</v>
      </c>
      <c r="M67" s="25" t="s">
        <v>63</v>
      </c>
      <c r="N67" s="82" t="s">
        <v>62</v>
      </c>
      <c r="O67" s="25">
        <v>1</v>
      </c>
      <c r="P67" s="25" t="s">
        <v>64</v>
      </c>
      <c r="Q67" s="82" t="s">
        <v>65</v>
      </c>
      <c r="R67" s="83">
        <f t="shared" si="0"/>
        <v>1430000</v>
      </c>
      <c r="S67" s="7"/>
      <c r="T67" s="7"/>
    </row>
    <row r="68" spans="1:20" s="76" customFormat="1" ht="15" customHeight="1" x14ac:dyDescent="0.15">
      <c r="A68" s="28"/>
      <c r="B68" s="28"/>
      <c r="C68" s="64"/>
      <c r="D68" s="64"/>
      <c r="E68" s="84"/>
      <c r="F68" s="84"/>
      <c r="G68" s="395"/>
      <c r="H68" s="395"/>
      <c r="I68" s="23" t="s">
        <v>1244</v>
      </c>
      <c r="J68" s="24">
        <v>1399000</v>
      </c>
      <c r="K68" s="82" t="s">
        <v>62</v>
      </c>
      <c r="L68" s="82">
        <v>1</v>
      </c>
      <c r="M68" s="25" t="s">
        <v>63</v>
      </c>
      <c r="N68" s="82" t="s">
        <v>62</v>
      </c>
      <c r="O68" s="25">
        <v>8</v>
      </c>
      <c r="P68" s="25" t="s">
        <v>64</v>
      </c>
      <c r="Q68" s="82" t="s">
        <v>65</v>
      </c>
      <c r="R68" s="83">
        <f t="shared" si="0"/>
        <v>11192000</v>
      </c>
      <c r="S68" s="7"/>
      <c r="T68" s="7"/>
    </row>
    <row r="69" spans="1:20" s="76" customFormat="1" ht="15" customHeight="1" x14ac:dyDescent="0.15">
      <c r="A69" s="28"/>
      <c r="B69" s="28"/>
      <c r="C69" s="64"/>
      <c r="D69" s="64"/>
      <c r="E69" s="84"/>
      <c r="F69" s="84"/>
      <c r="G69" s="395"/>
      <c r="H69" s="395"/>
      <c r="I69" s="23"/>
      <c r="J69" s="24">
        <v>1430000</v>
      </c>
      <c r="K69" s="82" t="s">
        <v>62</v>
      </c>
      <c r="L69" s="82">
        <v>1</v>
      </c>
      <c r="M69" s="25" t="s">
        <v>63</v>
      </c>
      <c r="N69" s="82" t="s">
        <v>62</v>
      </c>
      <c r="O69" s="25">
        <v>1</v>
      </c>
      <c r="P69" s="25" t="s">
        <v>64</v>
      </c>
      <c r="Q69" s="82" t="s">
        <v>65</v>
      </c>
      <c r="R69" s="83">
        <f t="shared" si="0"/>
        <v>1430000</v>
      </c>
      <c r="S69" s="7"/>
      <c r="T69" s="7"/>
    </row>
    <row r="70" spans="1:20" s="76" customFormat="1" ht="15" customHeight="1" x14ac:dyDescent="0.15">
      <c r="A70" s="28"/>
      <c r="B70" s="28"/>
      <c r="C70" s="64"/>
      <c r="D70" s="64"/>
      <c r="E70" s="84"/>
      <c r="F70" s="84"/>
      <c r="G70" s="395"/>
      <c r="H70" s="395"/>
      <c r="I70" s="23" t="s">
        <v>1251</v>
      </c>
      <c r="J70" s="24">
        <v>2127000</v>
      </c>
      <c r="K70" s="82" t="s">
        <v>62</v>
      </c>
      <c r="L70" s="82">
        <v>1</v>
      </c>
      <c r="M70" s="25" t="s">
        <v>63</v>
      </c>
      <c r="N70" s="82" t="s">
        <v>62</v>
      </c>
      <c r="O70" s="25">
        <v>4</v>
      </c>
      <c r="P70" s="25" t="s">
        <v>64</v>
      </c>
      <c r="Q70" s="82" t="s">
        <v>65</v>
      </c>
      <c r="R70" s="83">
        <f t="shared" si="0"/>
        <v>8508000</v>
      </c>
      <c r="S70" s="7"/>
      <c r="T70" s="7"/>
    </row>
    <row r="71" spans="1:20" s="76" customFormat="1" ht="15" customHeight="1" x14ac:dyDescent="0.15">
      <c r="A71" s="28"/>
      <c r="B71" s="28"/>
      <c r="C71" s="64"/>
      <c r="D71" s="64"/>
      <c r="E71" s="84"/>
      <c r="F71" s="84"/>
      <c r="G71" s="395"/>
      <c r="H71" s="395"/>
      <c r="I71" s="23"/>
      <c r="J71" s="24">
        <v>2162000</v>
      </c>
      <c r="K71" s="82" t="s">
        <v>62</v>
      </c>
      <c r="L71" s="82">
        <v>1</v>
      </c>
      <c r="M71" s="25" t="s">
        <v>63</v>
      </c>
      <c r="N71" s="82" t="s">
        <v>62</v>
      </c>
      <c r="O71" s="25">
        <v>8</v>
      </c>
      <c r="P71" s="25" t="s">
        <v>64</v>
      </c>
      <c r="Q71" s="82" t="s">
        <v>65</v>
      </c>
      <c r="R71" s="83">
        <f t="shared" si="0"/>
        <v>17296000</v>
      </c>
      <c r="S71" s="7"/>
      <c r="T71" s="7"/>
    </row>
    <row r="72" spans="1:20" s="76" customFormat="1" ht="15" customHeight="1" x14ac:dyDescent="0.15">
      <c r="A72" s="28"/>
      <c r="B72" s="28"/>
      <c r="C72" s="64"/>
      <c r="D72" s="64"/>
      <c r="E72" s="84"/>
      <c r="F72" s="84"/>
      <c r="G72" s="395"/>
      <c r="H72" s="395"/>
      <c r="I72" s="23" t="s">
        <v>1243</v>
      </c>
      <c r="J72" s="24">
        <v>1592000</v>
      </c>
      <c r="K72" s="82" t="s">
        <v>62</v>
      </c>
      <c r="L72" s="82">
        <v>1</v>
      </c>
      <c r="M72" s="25" t="s">
        <v>63</v>
      </c>
      <c r="N72" s="82" t="s">
        <v>62</v>
      </c>
      <c r="O72" s="25">
        <v>3</v>
      </c>
      <c r="P72" s="25" t="s">
        <v>64</v>
      </c>
      <c r="Q72" s="82" t="s">
        <v>65</v>
      </c>
      <c r="R72" s="83">
        <f t="shared" si="0"/>
        <v>4776000</v>
      </c>
      <c r="S72" s="7"/>
      <c r="T72" s="7"/>
    </row>
    <row r="73" spans="1:20" s="76" customFormat="1" ht="15" customHeight="1" x14ac:dyDescent="0.15">
      <c r="A73" s="28"/>
      <c r="B73" s="28"/>
      <c r="C73" s="64"/>
      <c r="D73" s="64"/>
      <c r="E73" s="84"/>
      <c r="F73" s="84"/>
      <c r="G73" s="395"/>
      <c r="H73" s="395"/>
      <c r="I73" s="23"/>
      <c r="J73" s="24">
        <v>1650000</v>
      </c>
      <c r="K73" s="82" t="s">
        <v>62</v>
      </c>
      <c r="L73" s="82">
        <v>1</v>
      </c>
      <c r="M73" s="25" t="s">
        <v>63</v>
      </c>
      <c r="N73" s="82" t="s">
        <v>62</v>
      </c>
      <c r="O73" s="25">
        <v>9</v>
      </c>
      <c r="P73" s="25" t="s">
        <v>64</v>
      </c>
      <c r="Q73" s="82" t="s">
        <v>65</v>
      </c>
      <c r="R73" s="83">
        <f t="shared" si="0"/>
        <v>14850000</v>
      </c>
      <c r="S73" s="7"/>
      <c r="T73" s="7"/>
    </row>
    <row r="74" spans="1:20" s="76" customFormat="1" ht="15" customHeight="1" x14ac:dyDescent="0.15">
      <c r="A74" s="28"/>
      <c r="B74" s="28"/>
      <c r="C74" s="64"/>
      <c r="D74" s="64"/>
      <c r="E74" s="84"/>
      <c r="F74" s="84"/>
      <c r="G74" s="395"/>
      <c r="H74" s="395"/>
      <c r="I74" s="25" t="s">
        <v>1249</v>
      </c>
      <c r="J74" s="24">
        <v>2302000</v>
      </c>
      <c r="K74" s="82" t="s">
        <v>62</v>
      </c>
      <c r="L74" s="82">
        <v>1</v>
      </c>
      <c r="M74" s="25" t="s">
        <v>63</v>
      </c>
      <c r="N74" s="82" t="s">
        <v>62</v>
      </c>
      <c r="O74" s="25">
        <v>5</v>
      </c>
      <c r="P74" s="25" t="s">
        <v>64</v>
      </c>
      <c r="Q74" s="82" t="s">
        <v>65</v>
      </c>
      <c r="R74" s="83">
        <f t="shared" si="0"/>
        <v>11510000</v>
      </c>
      <c r="S74" s="7"/>
      <c r="T74" s="7"/>
    </row>
    <row r="75" spans="1:20" s="76" customFormat="1" ht="15" customHeight="1" x14ac:dyDescent="0.15">
      <c r="A75" s="28"/>
      <c r="B75" s="28"/>
      <c r="C75" s="64"/>
      <c r="D75" s="64"/>
      <c r="E75" s="84"/>
      <c r="F75" s="84"/>
      <c r="G75" s="395"/>
      <c r="H75" s="395"/>
      <c r="I75" s="25"/>
      <c r="J75" s="24">
        <v>2340000</v>
      </c>
      <c r="K75" s="82" t="s">
        <v>62</v>
      </c>
      <c r="L75" s="82">
        <v>1</v>
      </c>
      <c r="M75" s="25" t="s">
        <v>63</v>
      </c>
      <c r="N75" s="82" t="s">
        <v>62</v>
      </c>
      <c r="O75" s="25">
        <v>7</v>
      </c>
      <c r="P75" s="25" t="s">
        <v>64</v>
      </c>
      <c r="Q75" s="82" t="s">
        <v>65</v>
      </c>
      <c r="R75" s="83">
        <f t="shared" si="0"/>
        <v>16380000</v>
      </c>
      <c r="S75" s="7"/>
      <c r="T75" s="7"/>
    </row>
    <row r="76" spans="1:20" s="76" customFormat="1" ht="15" customHeight="1" x14ac:dyDescent="0.15">
      <c r="A76" s="28"/>
      <c r="B76" s="28"/>
      <c r="C76" s="64"/>
      <c r="D76" s="64"/>
      <c r="E76" s="84"/>
      <c r="F76" s="84"/>
      <c r="G76" s="395"/>
      <c r="H76" s="395"/>
      <c r="I76" s="25" t="s">
        <v>1249</v>
      </c>
      <c r="J76" s="24">
        <v>2302000</v>
      </c>
      <c r="K76" s="82" t="s">
        <v>62</v>
      </c>
      <c r="L76" s="82">
        <v>1</v>
      </c>
      <c r="M76" s="25" t="s">
        <v>63</v>
      </c>
      <c r="N76" s="82" t="s">
        <v>62</v>
      </c>
      <c r="O76" s="25">
        <v>10</v>
      </c>
      <c r="P76" s="25" t="s">
        <v>64</v>
      </c>
      <c r="Q76" s="82" t="s">
        <v>65</v>
      </c>
      <c r="R76" s="83">
        <f t="shared" ref="R76:R87" si="1">J76*L76*O76</f>
        <v>23020000</v>
      </c>
      <c r="S76" s="7"/>
      <c r="T76" s="7"/>
    </row>
    <row r="77" spans="1:20" s="76" customFormat="1" ht="15" customHeight="1" x14ac:dyDescent="0.15">
      <c r="A77" s="28"/>
      <c r="B77" s="28"/>
      <c r="C77" s="64"/>
      <c r="D77" s="64"/>
      <c r="E77" s="84"/>
      <c r="F77" s="84"/>
      <c r="G77" s="395"/>
      <c r="H77" s="395"/>
      <c r="I77" s="23"/>
      <c r="J77" s="24">
        <v>2340000</v>
      </c>
      <c r="K77" s="82" t="s">
        <v>62</v>
      </c>
      <c r="L77" s="82">
        <v>1</v>
      </c>
      <c r="M77" s="25" t="s">
        <v>63</v>
      </c>
      <c r="N77" s="82" t="s">
        <v>62</v>
      </c>
      <c r="O77" s="25">
        <v>2</v>
      </c>
      <c r="P77" s="25" t="s">
        <v>64</v>
      </c>
      <c r="Q77" s="82" t="s">
        <v>65</v>
      </c>
      <c r="R77" s="83">
        <f t="shared" si="1"/>
        <v>4680000</v>
      </c>
      <c r="S77" s="7"/>
      <c r="T77" s="7"/>
    </row>
    <row r="78" spans="1:20" s="76" customFormat="1" ht="15" customHeight="1" x14ac:dyDescent="0.15">
      <c r="A78" s="28"/>
      <c r="B78" s="28"/>
      <c r="C78" s="64"/>
      <c r="D78" s="64"/>
      <c r="E78" s="84"/>
      <c r="F78" s="84"/>
      <c r="G78" s="395"/>
      <c r="H78" s="395"/>
      <c r="I78" s="23" t="s">
        <v>1244</v>
      </c>
      <c r="J78" s="24">
        <v>1364000</v>
      </c>
      <c r="K78" s="82" t="s">
        <v>62</v>
      </c>
      <c r="L78" s="82">
        <v>1</v>
      </c>
      <c r="M78" s="25" t="s">
        <v>63</v>
      </c>
      <c r="N78" s="82" t="s">
        <v>62</v>
      </c>
      <c r="O78" s="25">
        <v>3</v>
      </c>
      <c r="P78" s="25" t="s">
        <v>64</v>
      </c>
      <c r="Q78" s="82" t="s">
        <v>65</v>
      </c>
      <c r="R78" s="83">
        <f t="shared" si="1"/>
        <v>4092000</v>
      </c>
      <c r="S78" s="7"/>
      <c r="T78" s="7"/>
    </row>
    <row r="79" spans="1:20" s="76" customFormat="1" ht="15" customHeight="1" x14ac:dyDescent="0.15">
      <c r="A79" s="28"/>
      <c r="B79" s="28"/>
      <c r="C79" s="64"/>
      <c r="D79" s="64"/>
      <c r="E79" s="84"/>
      <c r="F79" s="84"/>
      <c r="G79" s="395"/>
      <c r="H79" s="395"/>
      <c r="I79" s="23" t="s">
        <v>1250</v>
      </c>
      <c r="J79" s="24">
        <v>1364000</v>
      </c>
      <c r="K79" s="82" t="s">
        <v>62</v>
      </c>
      <c r="L79" s="82">
        <v>1</v>
      </c>
      <c r="M79" s="25" t="s">
        <v>63</v>
      </c>
      <c r="N79" s="82" t="s">
        <v>62</v>
      </c>
      <c r="O79" s="25">
        <v>3</v>
      </c>
      <c r="P79" s="25" t="s">
        <v>64</v>
      </c>
      <c r="Q79" s="82" t="s">
        <v>65</v>
      </c>
      <c r="R79" s="83">
        <f t="shared" si="1"/>
        <v>4092000</v>
      </c>
      <c r="S79" s="7"/>
      <c r="T79" s="7"/>
    </row>
    <row r="80" spans="1:20" s="76" customFormat="1" ht="15" customHeight="1" x14ac:dyDescent="0.15">
      <c r="A80" s="28"/>
      <c r="B80" s="28"/>
      <c r="C80" s="64"/>
      <c r="D80" s="64"/>
      <c r="E80" s="84"/>
      <c r="F80" s="84"/>
      <c r="G80" s="395"/>
      <c r="H80" s="395"/>
      <c r="I80" s="23" t="s">
        <v>1245</v>
      </c>
      <c r="J80" s="24">
        <v>1406000</v>
      </c>
      <c r="K80" s="82" t="s">
        <v>62</v>
      </c>
      <c r="L80" s="82">
        <v>1</v>
      </c>
      <c r="M80" s="25" t="s">
        <v>63</v>
      </c>
      <c r="N80" s="82" t="s">
        <v>62</v>
      </c>
      <c r="O80" s="25">
        <v>7</v>
      </c>
      <c r="P80" s="25" t="s">
        <v>64</v>
      </c>
      <c r="Q80" s="82" t="s">
        <v>65</v>
      </c>
      <c r="R80" s="83">
        <f t="shared" si="1"/>
        <v>9842000</v>
      </c>
      <c r="S80" s="7"/>
      <c r="T80" s="7"/>
    </row>
    <row r="81" spans="1:20" s="76" customFormat="1" ht="15" customHeight="1" x14ac:dyDescent="0.15">
      <c r="A81" s="28"/>
      <c r="B81" s="28"/>
      <c r="C81" s="64"/>
      <c r="D81" s="64"/>
      <c r="E81" s="84"/>
      <c r="F81" s="84"/>
      <c r="G81" s="395"/>
      <c r="H81" s="395"/>
      <c r="I81" s="23"/>
      <c r="J81" s="24">
        <v>1444000</v>
      </c>
      <c r="K81" s="82" t="s">
        <v>62</v>
      </c>
      <c r="L81" s="82">
        <v>1</v>
      </c>
      <c r="M81" s="25" t="s">
        <v>63</v>
      </c>
      <c r="N81" s="82" t="s">
        <v>62</v>
      </c>
      <c r="O81" s="25">
        <v>5</v>
      </c>
      <c r="P81" s="25" t="s">
        <v>64</v>
      </c>
      <c r="Q81" s="82" t="s">
        <v>65</v>
      </c>
      <c r="R81" s="83">
        <f t="shared" si="1"/>
        <v>7220000</v>
      </c>
      <c r="S81" s="7"/>
      <c r="T81" s="7"/>
    </row>
    <row r="82" spans="1:20" s="76" customFormat="1" ht="15" customHeight="1" x14ac:dyDescent="0.15">
      <c r="A82" s="28"/>
      <c r="B82" s="28"/>
      <c r="C82" s="64"/>
      <c r="D82" s="64"/>
      <c r="E82" s="84"/>
      <c r="F82" s="84"/>
      <c r="G82" s="395"/>
      <c r="H82" s="395"/>
      <c r="I82" s="23" t="s">
        <v>1246</v>
      </c>
      <c r="J82" s="24">
        <v>1333000</v>
      </c>
      <c r="K82" s="82" t="s">
        <v>62</v>
      </c>
      <c r="L82" s="82">
        <v>1</v>
      </c>
      <c r="M82" s="25" t="s">
        <v>63</v>
      </c>
      <c r="N82" s="82" t="s">
        <v>62</v>
      </c>
      <c r="O82" s="25">
        <v>11</v>
      </c>
      <c r="P82" s="25" t="s">
        <v>64</v>
      </c>
      <c r="Q82" s="82" t="s">
        <v>65</v>
      </c>
      <c r="R82" s="83">
        <f t="shared" si="1"/>
        <v>14663000</v>
      </c>
      <c r="S82" s="7"/>
      <c r="T82" s="7"/>
    </row>
    <row r="83" spans="1:20" s="76" customFormat="1" ht="15" customHeight="1" x14ac:dyDescent="0.15">
      <c r="A83" s="28"/>
      <c r="B83" s="28"/>
      <c r="C83" s="64"/>
      <c r="D83" s="64"/>
      <c r="E83" s="84"/>
      <c r="F83" s="84"/>
      <c r="G83" s="395"/>
      <c r="H83" s="395"/>
      <c r="I83" s="23"/>
      <c r="J83" s="24">
        <v>1364000</v>
      </c>
      <c r="K83" s="82" t="s">
        <v>62</v>
      </c>
      <c r="L83" s="82">
        <v>1</v>
      </c>
      <c r="M83" s="25" t="s">
        <v>63</v>
      </c>
      <c r="N83" s="82" t="s">
        <v>62</v>
      </c>
      <c r="O83" s="25">
        <v>1</v>
      </c>
      <c r="P83" s="25" t="s">
        <v>64</v>
      </c>
      <c r="Q83" s="82" t="s">
        <v>65</v>
      </c>
      <c r="R83" s="83">
        <f t="shared" si="1"/>
        <v>1364000</v>
      </c>
      <c r="S83" s="7"/>
      <c r="T83" s="7"/>
    </row>
    <row r="84" spans="1:20" s="76" customFormat="1" ht="15" customHeight="1" x14ac:dyDescent="0.15">
      <c r="A84" s="28"/>
      <c r="B84" s="28"/>
      <c r="C84" s="64"/>
      <c r="D84" s="64"/>
      <c r="E84" s="84"/>
      <c r="F84" s="84"/>
      <c r="G84" s="395"/>
      <c r="H84" s="395"/>
      <c r="I84" s="23" t="s">
        <v>1247</v>
      </c>
      <c r="J84" s="24">
        <v>1873000</v>
      </c>
      <c r="K84" s="82" t="s">
        <v>62</v>
      </c>
      <c r="L84" s="82">
        <v>1</v>
      </c>
      <c r="M84" s="25" t="s">
        <v>63</v>
      </c>
      <c r="N84" s="82" t="s">
        <v>62</v>
      </c>
      <c r="O84" s="25">
        <v>3</v>
      </c>
      <c r="P84" s="25" t="s">
        <v>64</v>
      </c>
      <c r="Q84" s="82" t="s">
        <v>65</v>
      </c>
      <c r="R84" s="83">
        <f t="shared" si="1"/>
        <v>5619000</v>
      </c>
      <c r="S84" s="7"/>
      <c r="T84" s="7"/>
    </row>
    <row r="85" spans="1:20" s="76" customFormat="1" ht="15" customHeight="1" x14ac:dyDescent="0.15">
      <c r="A85" s="28"/>
      <c r="B85" s="28"/>
      <c r="C85" s="64"/>
      <c r="D85" s="64"/>
      <c r="E85" s="84"/>
      <c r="F85" s="84"/>
      <c r="G85" s="395"/>
      <c r="H85" s="395"/>
      <c r="I85" s="23"/>
      <c r="J85" s="24">
        <v>1908000</v>
      </c>
      <c r="K85" s="82" t="s">
        <v>62</v>
      </c>
      <c r="L85" s="82">
        <v>1</v>
      </c>
      <c r="M85" s="25" t="s">
        <v>63</v>
      </c>
      <c r="N85" s="82" t="s">
        <v>62</v>
      </c>
      <c r="O85" s="25">
        <v>9</v>
      </c>
      <c r="P85" s="25" t="s">
        <v>64</v>
      </c>
      <c r="Q85" s="82" t="s">
        <v>65</v>
      </c>
      <c r="R85" s="83">
        <f t="shared" si="1"/>
        <v>17172000</v>
      </c>
      <c r="S85" s="7"/>
      <c r="T85" s="7"/>
    </row>
    <row r="86" spans="1:20" s="78" customFormat="1" ht="16.5" customHeight="1" x14ac:dyDescent="0.15">
      <c r="A86" s="93"/>
      <c r="B86" s="93"/>
      <c r="C86" s="64"/>
      <c r="D86" s="64"/>
      <c r="E86" s="84"/>
      <c r="F86" s="84"/>
      <c r="G86" s="395"/>
      <c r="H86" s="395"/>
      <c r="I86" s="25" t="s">
        <v>1248</v>
      </c>
      <c r="J86" s="24">
        <v>1586000</v>
      </c>
      <c r="K86" s="82" t="s">
        <v>62</v>
      </c>
      <c r="L86" s="82">
        <v>1</v>
      </c>
      <c r="M86" s="25" t="s">
        <v>63</v>
      </c>
      <c r="N86" s="82" t="s">
        <v>62</v>
      </c>
      <c r="O86" s="25">
        <v>4</v>
      </c>
      <c r="P86" s="25" t="s">
        <v>64</v>
      </c>
      <c r="Q86" s="82" t="s">
        <v>65</v>
      </c>
      <c r="R86" s="83">
        <f t="shared" si="1"/>
        <v>6344000</v>
      </c>
      <c r="S86" s="77"/>
      <c r="T86" s="77"/>
    </row>
    <row r="87" spans="1:20" s="78" customFormat="1" ht="14.25" customHeight="1" x14ac:dyDescent="0.15">
      <c r="A87" s="93"/>
      <c r="B87" s="93"/>
      <c r="C87" s="64"/>
      <c r="D87" s="64"/>
      <c r="E87" s="84"/>
      <c r="F87" s="84"/>
      <c r="G87" s="395"/>
      <c r="H87" s="395"/>
      <c r="I87" s="25"/>
      <c r="J87" s="24">
        <v>1651000</v>
      </c>
      <c r="K87" s="25" t="s">
        <v>62</v>
      </c>
      <c r="L87" s="82">
        <v>1</v>
      </c>
      <c r="M87" s="25" t="s">
        <v>63</v>
      </c>
      <c r="N87" s="25" t="s">
        <v>62</v>
      </c>
      <c r="O87" s="25">
        <v>8</v>
      </c>
      <c r="P87" s="25" t="s">
        <v>64</v>
      </c>
      <c r="Q87" s="25" t="s">
        <v>65</v>
      </c>
      <c r="R87" s="83">
        <f t="shared" si="1"/>
        <v>13208000</v>
      </c>
      <c r="S87" s="77"/>
      <c r="T87" s="77"/>
    </row>
    <row r="88" spans="1:20" s="78" customFormat="1" ht="12.75" customHeight="1" x14ac:dyDescent="0.15">
      <c r="A88" s="93"/>
      <c r="B88" s="93"/>
      <c r="C88" s="64"/>
      <c r="D88" s="64"/>
      <c r="E88" s="84"/>
      <c r="F88" s="84"/>
      <c r="G88" s="395"/>
      <c r="H88" s="444"/>
      <c r="I88" s="94" t="s">
        <v>66</v>
      </c>
      <c r="J88" s="95">
        <v>1600000</v>
      </c>
      <c r="K88" s="94" t="s">
        <v>67</v>
      </c>
      <c r="L88" s="96">
        <v>1</v>
      </c>
      <c r="M88" s="94" t="s">
        <v>68</v>
      </c>
      <c r="N88" s="94" t="s">
        <v>67</v>
      </c>
      <c r="O88" s="94">
        <v>12</v>
      </c>
      <c r="P88" s="94" t="s">
        <v>69</v>
      </c>
      <c r="Q88" s="94" t="s">
        <v>70</v>
      </c>
      <c r="R88" s="97">
        <f>J88*L88*O88</f>
        <v>19200000</v>
      </c>
      <c r="S88" s="77"/>
      <c r="T88" s="77"/>
    </row>
    <row r="89" spans="1:20" s="78" customFormat="1" ht="16.5" customHeight="1" x14ac:dyDescent="0.15">
      <c r="A89" s="93"/>
      <c r="B89" s="93"/>
      <c r="C89" s="64"/>
      <c r="D89" s="64"/>
      <c r="E89" s="84"/>
      <c r="F89" s="84"/>
      <c r="G89" s="395"/>
      <c r="H89" s="444"/>
      <c r="I89" s="23"/>
      <c r="J89" s="24"/>
      <c r="K89" s="82"/>
      <c r="L89" s="82"/>
      <c r="M89" s="25"/>
      <c r="N89" s="82"/>
      <c r="O89" s="25"/>
      <c r="P89" s="25" t="s">
        <v>13</v>
      </c>
      <c r="Q89" s="82"/>
      <c r="R89" s="83">
        <f>SUM(R10:R88)</f>
        <v>883977000</v>
      </c>
      <c r="S89" s="77">
        <f>R89-R88</f>
        <v>864777000</v>
      </c>
      <c r="T89" s="77">
        <f>R89-S89</f>
        <v>19200000</v>
      </c>
    </row>
    <row r="90" spans="1:20" s="76" customFormat="1" ht="15" customHeight="1" x14ac:dyDescent="0.15">
      <c r="A90" s="28"/>
      <c r="B90" s="28"/>
      <c r="C90" s="34"/>
      <c r="D90" s="34"/>
      <c r="E90" s="423"/>
      <c r="F90" s="423"/>
      <c r="G90" s="404"/>
      <c r="H90" s="445"/>
      <c r="I90" s="23" t="s">
        <v>71</v>
      </c>
      <c r="J90" s="100">
        <f>(R89-R88)/12</f>
        <v>72064750</v>
      </c>
      <c r="K90" s="82" t="s">
        <v>67</v>
      </c>
      <c r="L90" s="101">
        <v>1</v>
      </c>
      <c r="M90" s="101" t="s">
        <v>67</v>
      </c>
      <c r="N90" s="102">
        <v>4</v>
      </c>
      <c r="O90" s="101" t="s">
        <v>72</v>
      </c>
      <c r="P90" s="103"/>
      <c r="Q90" s="82" t="s">
        <v>70</v>
      </c>
      <c r="R90" s="83">
        <f>J90*L90*N90</f>
        <v>288259000</v>
      </c>
      <c r="S90" s="7">
        <f>R90</f>
        <v>288259000</v>
      </c>
      <c r="T90" s="7"/>
    </row>
    <row r="91" spans="1:20" s="76" customFormat="1" ht="15" customHeight="1" x14ac:dyDescent="0.15">
      <c r="A91" s="28"/>
      <c r="B91" s="28"/>
      <c r="C91" s="31"/>
      <c r="D91" s="31"/>
      <c r="E91" s="422"/>
      <c r="F91" s="422"/>
      <c r="G91" s="405"/>
      <c r="H91" s="446"/>
      <c r="I91" s="20"/>
      <c r="J91" s="104"/>
      <c r="K91" s="105"/>
      <c r="L91" s="106"/>
      <c r="M91" s="107"/>
      <c r="N91" s="108"/>
      <c r="O91" s="108"/>
      <c r="P91" s="108" t="s">
        <v>13</v>
      </c>
      <c r="Q91" s="105"/>
      <c r="R91" s="109">
        <f>SUM(R89,R90)</f>
        <v>1172236000</v>
      </c>
      <c r="S91" s="7">
        <f>SUM(S89,S90)</f>
        <v>1153036000</v>
      </c>
      <c r="T91" s="7">
        <f>SUM(T89,T90)</f>
        <v>19200000</v>
      </c>
    </row>
    <row r="92" spans="1:20" s="76" customFormat="1" ht="15" customHeight="1" x14ac:dyDescent="0.15">
      <c r="A92" s="28"/>
      <c r="B92" s="28"/>
      <c r="C92" s="617" t="s">
        <v>73</v>
      </c>
      <c r="D92" s="29"/>
      <c r="E92" s="181">
        <v>191500</v>
      </c>
      <c r="F92" s="375">
        <f>S108/1000</f>
        <v>150557.70000000001</v>
      </c>
      <c r="G92" s="626">
        <f>F92+F93-E92-E93</f>
        <v>-15474.919999999984</v>
      </c>
      <c r="H92" s="628">
        <f>G92/(E92+E93)</f>
        <v>-4.9201234885842958E-2</v>
      </c>
      <c r="I92" s="23" t="s">
        <v>74</v>
      </c>
      <c r="J92" s="100">
        <f>J90</f>
        <v>72064750</v>
      </c>
      <c r="K92" s="25" t="s">
        <v>67</v>
      </c>
      <c r="L92" s="110">
        <v>0.6</v>
      </c>
      <c r="M92" s="101" t="s">
        <v>67</v>
      </c>
      <c r="N92" s="111">
        <v>2</v>
      </c>
      <c r="O92" s="112" t="s">
        <v>72</v>
      </c>
      <c r="P92" s="110"/>
      <c r="Q92" s="82" t="s">
        <v>70</v>
      </c>
      <c r="R92" s="83">
        <f>J92*L92*N92</f>
        <v>86477700</v>
      </c>
      <c r="S92" s="7"/>
      <c r="T92" s="7"/>
    </row>
    <row r="93" spans="1:20" s="76" customFormat="1" ht="15" customHeight="1" x14ac:dyDescent="0.15">
      <c r="A93" s="28"/>
      <c r="B93" s="28"/>
      <c r="C93" s="618"/>
      <c r="D93" s="34"/>
      <c r="E93" s="421">
        <v>123023</v>
      </c>
      <c r="F93" s="373">
        <f>T108/1000</f>
        <v>148490.38</v>
      </c>
      <c r="G93" s="627"/>
      <c r="H93" s="629"/>
      <c r="I93" s="23" t="s">
        <v>75</v>
      </c>
      <c r="J93" s="113">
        <v>300000</v>
      </c>
      <c r="K93" s="82" t="s">
        <v>67</v>
      </c>
      <c r="L93" s="110" t="s">
        <v>76</v>
      </c>
      <c r="M93" s="110" t="s">
        <v>67</v>
      </c>
      <c r="N93" s="102">
        <v>1</v>
      </c>
      <c r="O93" s="110" t="s">
        <v>72</v>
      </c>
      <c r="P93" s="110"/>
      <c r="Q93" s="82" t="s">
        <v>70</v>
      </c>
      <c r="R93" s="40">
        <v>11400000</v>
      </c>
      <c r="S93" s="7"/>
      <c r="T93" s="7"/>
    </row>
    <row r="94" spans="1:20" s="76" customFormat="1" ht="15" customHeight="1" x14ac:dyDescent="0.15">
      <c r="A94" s="28"/>
      <c r="B94" s="28"/>
      <c r="C94" s="34"/>
      <c r="D94" s="34"/>
      <c r="E94" s="423"/>
      <c r="F94" s="423"/>
      <c r="G94" s="397"/>
      <c r="H94" s="398"/>
      <c r="I94" s="23" t="s">
        <v>78</v>
      </c>
      <c r="J94" s="113">
        <v>300000</v>
      </c>
      <c r="K94" s="82" t="s">
        <v>67</v>
      </c>
      <c r="L94" s="110" t="s">
        <v>76</v>
      </c>
      <c r="M94" s="110" t="s">
        <v>67</v>
      </c>
      <c r="N94" s="102">
        <v>1</v>
      </c>
      <c r="O94" s="110" t="s">
        <v>72</v>
      </c>
      <c r="P94" s="110"/>
      <c r="Q94" s="82" t="s">
        <v>70</v>
      </c>
      <c r="R94" s="40">
        <v>11400000</v>
      </c>
      <c r="S94" s="7"/>
      <c r="T94" s="7"/>
    </row>
    <row r="95" spans="1:20" s="76" customFormat="1" ht="15" customHeight="1" x14ac:dyDescent="0.15">
      <c r="A95" s="28"/>
      <c r="B95" s="28"/>
      <c r="C95" s="34"/>
      <c r="D95" s="34"/>
      <c r="E95" s="423"/>
      <c r="F95" s="423"/>
      <c r="G95" s="397"/>
      <c r="H95" s="398"/>
      <c r="I95" s="23" t="s">
        <v>77</v>
      </c>
      <c r="J95" s="113">
        <f>J90</f>
        <v>72064750</v>
      </c>
      <c r="K95" s="82" t="s">
        <v>67</v>
      </c>
      <c r="L95" s="110">
        <v>0.25</v>
      </c>
      <c r="M95" s="110" t="s">
        <v>67</v>
      </c>
      <c r="N95" s="102">
        <v>2</v>
      </c>
      <c r="O95" s="110" t="s">
        <v>72</v>
      </c>
      <c r="P95" s="110"/>
      <c r="Q95" s="82" t="s">
        <v>70</v>
      </c>
      <c r="R95" s="40">
        <f>ROUND(J95*L95*N95,-1)</f>
        <v>36032380</v>
      </c>
      <c r="S95" s="7"/>
      <c r="T95" s="7"/>
    </row>
    <row r="96" spans="1:20" ht="15" customHeight="1" x14ac:dyDescent="0.15">
      <c r="A96" s="28"/>
      <c r="B96" s="28"/>
      <c r="C96" s="300"/>
      <c r="D96" s="300"/>
      <c r="E96" s="423"/>
      <c r="F96" s="423"/>
      <c r="G96" s="397"/>
      <c r="H96" s="398"/>
      <c r="I96" s="25" t="s">
        <v>79</v>
      </c>
      <c r="J96" s="24">
        <v>40000</v>
      </c>
      <c r="K96" s="82" t="s">
        <v>67</v>
      </c>
      <c r="L96" s="82">
        <v>20</v>
      </c>
      <c r="M96" s="25" t="s">
        <v>68</v>
      </c>
      <c r="N96" s="82" t="s">
        <v>67</v>
      </c>
      <c r="O96" s="25">
        <v>12</v>
      </c>
      <c r="P96" s="25" t="s">
        <v>69</v>
      </c>
      <c r="Q96" s="82" t="s">
        <v>70</v>
      </c>
      <c r="R96" s="83">
        <f>J96*L96*O96</f>
        <v>9600000</v>
      </c>
    </row>
    <row r="97" spans="1:20" s="76" customFormat="1" ht="15" customHeight="1" x14ac:dyDescent="0.15">
      <c r="A97" s="28"/>
      <c r="B97" s="28"/>
      <c r="C97" s="34"/>
      <c r="D97" s="34"/>
      <c r="E97" s="423"/>
      <c r="F97" s="423"/>
      <c r="G97" s="397"/>
      <c r="H97" s="398"/>
      <c r="I97" s="25"/>
      <c r="J97" s="24">
        <v>20000</v>
      </c>
      <c r="K97" s="82" t="s">
        <v>67</v>
      </c>
      <c r="L97" s="82">
        <v>27</v>
      </c>
      <c r="M97" s="25" t="s">
        <v>68</v>
      </c>
      <c r="N97" s="82" t="s">
        <v>67</v>
      </c>
      <c r="O97" s="25">
        <v>12</v>
      </c>
      <c r="P97" s="25" t="s">
        <v>69</v>
      </c>
      <c r="Q97" s="82" t="s">
        <v>70</v>
      </c>
      <c r="R97" s="83">
        <f>J97*L97*O97</f>
        <v>6480000</v>
      </c>
      <c r="S97" s="7"/>
      <c r="T97" s="7"/>
    </row>
    <row r="98" spans="1:20" s="76" customFormat="1" ht="15" customHeight="1" x14ac:dyDescent="0.15">
      <c r="A98" s="28"/>
      <c r="B98" s="28"/>
      <c r="C98" s="34"/>
      <c r="D98" s="34"/>
      <c r="E98" s="423"/>
      <c r="F98" s="423"/>
      <c r="G98" s="397"/>
      <c r="H98" s="398"/>
      <c r="I98" s="25" t="s">
        <v>80</v>
      </c>
      <c r="J98" s="113">
        <v>30000</v>
      </c>
      <c r="K98" s="82" t="s">
        <v>67</v>
      </c>
      <c r="L98" s="82">
        <v>3</v>
      </c>
      <c r="M98" s="25" t="s">
        <v>68</v>
      </c>
      <c r="N98" s="82" t="s">
        <v>67</v>
      </c>
      <c r="O98" s="25">
        <v>12</v>
      </c>
      <c r="P98" s="25" t="s">
        <v>69</v>
      </c>
      <c r="Q98" s="82" t="s">
        <v>70</v>
      </c>
      <c r="R98" s="40">
        <f t="shared" ref="R98:R103" si="2">J98*L98*O98</f>
        <v>1080000</v>
      </c>
      <c r="S98" s="7"/>
      <c r="T98" s="7"/>
    </row>
    <row r="99" spans="1:20" s="76" customFormat="1" ht="15" customHeight="1" x14ac:dyDescent="0.15">
      <c r="A99" s="28"/>
      <c r="B99" s="28"/>
      <c r="C99" s="34"/>
      <c r="D99" s="34"/>
      <c r="E99" s="423"/>
      <c r="F99" s="423"/>
      <c r="G99" s="397"/>
      <c r="H99" s="398"/>
      <c r="I99" s="25" t="s">
        <v>81</v>
      </c>
      <c r="J99" s="114">
        <v>1000000</v>
      </c>
      <c r="K99" s="82" t="s">
        <v>67</v>
      </c>
      <c r="L99" s="82">
        <v>1</v>
      </c>
      <c r="M99" s="25" t="s">
        <v>68</v>
      </c>
      <c r="N99" s="82" t="s">
        <v>67</v>
      </c>
      <c r="O99" s="25">
        <v>12</v>
      </c>
      <c r="P99" s="25" t="s">
        <v>69</v>
      </c>
      <c r="Q99" s="82" t="s">
        <v>70</v>
      </c>
      <c r="R99" s="115">
        <f t="shared" si="2"/>
        <v>12000000</v>
      </c>
      <c r="S99" s="7"/>
      <c r="T99" s="7"/>
    </row>
    <row r="100" spans="1:20" s="76" customFormat="1" ht="15" customHeight="1" x14ac:dyDescent="0.15">
      <c r="A100" s="28"/>
      <c r="B100" s="28"/>
      <c r="C100" s="34"/>
      <c r="D100" s="34"/>
      <c r="E100" s="423"/>
      <c r="F100" s="423"/>
      <c r="G100" s="397"/>
      <c r="H100" s="398"/>
      <c r="I100" s="25"/>
      <c r="J100" s="114">
        <v>500000</v>
      </c>
      <c r="K100" s="82" t="s">
        <v>67</v>
      </c>
      <c r="L100" s="82">
        <v>1</v>
      </c>
      <c r="M100" s="25" t="s">
        <v>68</v>
      </c>
      <c r="N100" s="82" t="s">
        <v>67</v>
      </c>
      <c r="O100" s="25">
        <v>12</v>
      </c>
      <c r="P100" s="25" t="s">
        <v>69</v>
      </c>
      <c r="Q100" s="82" t="s">
        <v>70</v>
      </c>
      <c r="R100" s="115">
        <f t="shared" si="2"/>
        <v>6000000</v>
      </c>
      <c r="S100" s="7"/>
      <c r="T100" s="7"/>
    </row>
    <row r="101" spans="1:20" s="76" customFormat="1" ht="15" customHeight="1" x14ac:dyDescent="0.15">
      <c r="A101" s="28"/>
      <c r="B101" s="28"/>
      <c r="C101" s="34"/>
      <c r="D101" s="34"/>
      <c r="E101" s="423"/>
      <c r="F101" s="423"/>
      <c r="G101" s="397"/>
      <c r="H101" s="398"/>
      <c r="I101" s="25"/>
      <c r="J101" s="114">
        <v>300000</v>
      </c>
      <c r="K101" s="82" t="s">
        <v>67</v>
      </c>
      <c r="L101" s="82">
        <v>4</v>
      </c>
      <c r="M101" s="25" t="s">
        <v>68</v>
      </c>
      <c r="N101" s="82" t="s">
        <v>67</v>
      </c>
      <c r="O101" s="25">
        <v>12</v>
      </c>
      <c r="P101" s="25" t="s">
        <v>69</v>
      </c>
      <c r="Q101" s="82" t="s">
        <v>70</v>
      </c>
      <c r="R101" s="115">
        <f t="shared" si="2"/>
        <v>14400000</v>
      </c>
      <c r="S101" s="7"/>
      <c r="T101" s="7"/>
    </row>
    <row r="102" spans="1:20" s="76" customFormat="1" ht="15" customHeight="1" x14ac:dyDescent="0.15">
      <c r="A102" s="28"/>
      <c r="B102" s="28"/>
      <c r="C102" s="34"/>
      <c r="D102" s="34"/>
      <c r="E102" s="423"/>
      <c r="F102" s="423"/>
      <c r="G102" s="397"/>
      <c r="H102" s="398"/>
      <c r="I102" s="25"/>
      <c r="J102" s="114">
        <v>150000</v>
      </c>
      <c r="K102" s="82" t="s">
        <v>67</v>
      </c>
      <c r="L102" s="82">
        <v>3</v>
      </c>
      <c r="M102" s="25" t="s">
        <v>68</v>
      </c>
      <c r="N102" s="82" t="s">
        <v>67</v>
      </c>
      <c r="O102" s="25">
        <v>12</v>
      </c>
      <c r="P102" s="25" t="s">
        <v>69</v>
      </c>
      <c r="Q102" s="82" t="s">
        <v>70</v>
      </c>
      <c r="R102" s="115">
        <f t="shared" si="2"/>
        <v>5400000</v>
      </c>
      <c r="S102" s="7"/>
      <c r="T102" s="7"/>
    </row>
    <row r="103" spans="1:20" s="76" customFormat="1" ht="15" customHeight="1" x14ac:dyDescent="0.15">
      <c r="A103" s="28"/>
      <c r="B103" s="28"/>
      <c r="C103" s="34"/>
      <c r="D103" s="34"/>
      <c r="E103" s="423"/>
      <c r="F103" s="423"/>
      <c r="G103" s="397"/>
      <c r="H103" s="398"/>
      <c r="I103" s="116" t="s">
        <v>82</v>
      </c>
      <c r="J103" s="99">
        <v>100000</v>
      </c>
      <c r="K103" s="94" t="s">
        <v>67</v>
      </c>
      <c r="L103" s="96">
        <v>38</v>
      </c>
      <c r="M103" s="94" t="s">
        <v>68</v>
      </c>
      <c r="N103" s="94" t="s">
        <v>67</v>
      </c>
      <c r="O103" s="94">
        <v>12</v>
      </c>
      <c r="P103" s="94" t="s">
        <v>69</v>
      </c>
      <c r="Q103" s="94" t="s">
        <v>70</v>
      </c>
      <c r="R103" s="98">
        <f t="shared" si="2"/>
        <v>45600000</v>
      </c>
      <c r="S103" s="7"/>
      <c r="T103" s="7"/>
    </row>
    <row r="104" spans="1:20" s="76" customFormat="1" ht="13.5" customHeight="1" x14ac:dyDescent="0.15">
      <c r="A104" s="28"/>
      <c r="B104" s="28"/>
      <c r="C104" s="34"/>
      <c r="D104" s="34"/>
      <c r="E104" s="423"/>
      <c r="F104" s="423"/>
      <c r="G104" s="397"/>
      <c r="H104" s="398"/>
      <c r="I104" s="94" t="s">
        <v>83</v>
      </c>
      <c r="J104" s="99">
        <v>200000</v>
      </c>
      <c r="K104" s="94" t="s">
        <v>67</v>
      </c>
      <c r="L104" s="96">
        <v>1</v>
      </c>
      <c r="M104" s="94" t="s">
        <v>68</v>
      </c>
      <c r="N104" s="94" t="s">
        <v>67</v>
      </c>
      <c r="O104" s="94">
        <v>12</v>
      </c>
      <c r="P104" s="94" t="s">
        <v>69</v>
      </c>
      <c r="Q104" s="94" t="s">
        <v>70</v>
      </c>
      <c r="R104" s="98">
        <f>J104*L104*O104</f>
        <v>2400000</v>
      </c>
      <c r="S104" s="7"/>
      <c r="T104" s="7"/>
    </row>
    <row r="105" spans="1:20" s="76" customFormat="1" ht="13.5" customHeight="1" x14ac:dyDescent="0.15">
      <c r="A105" s="28"/>
      <c r="B105" s="28"/>
      <c r="C105" s="34"/>
      <c r="D105" s="34"/>
      <c r="E105" s="423"/>
      <c r="F105" s="423"/>
      <c r="G105" s="397"/>
      <c r="H105" s="398"/>
      <c r="I105" s="94" t="s">
        <v>84</v>
      </c>
      <c r="J105" s="747" t="s">
        <v>1108</v>
      </c>
      <c r="K105" s="747"/>
      <c r="L105" s="747"/>
      <c r="M105" s="747"/>
      <c r="N105" s="747"/>
      <c r="O105" s="94"/>
      <c r="P105" s="94"/>
      <c r="Q105" s="94" t="s">
        <v>65</v>
      </c>
      <c r="R105" s="197">
        <v>31824000</v>
      </c>
      <c r="S105" s="7"/>
      <c r="T105" s="7"/>
    </row>
    <row r="106" spans="1:20" s="76" customFormat="1" ht="13.5" customHeight="1" x14ac:dyDescent="0.15">
      <c r="A106" s="28"/>
      <c r="B106" s="28"/>
      <c r="C106" s="34"/>
      <c r="D106" s="34"/>
      <c r="E106" s="423"/>
      <c r="F106" s="423"/>
      <c r="G106" s="397"/>
      <c r="H106" s="398"/>
      <c r="I106" s="116"/>
      <c r="J106" s="25" t="s">
        <v>969</v>
      </c>
      <c r="K106" s="94"/>
      <c r="L106" s="96"/>
      <c r="M106" s="94"/>
      <c r="N106" s="94"/>
      <c r="O106" s="94"/>
      <c r="P106" s="94"/>
      <c r="Q106" s="94" t="s">
        <v>65</v>
      </c>
      <c r="R106" s="118">
        <v>18954000</v>
      </c>
      <c r="S106" s="7"/>
      <c r="T106" s="7"/>
    </row>
    <row r="107" spans="1:20" s="76" customFormat="1" ht="13.5" customHeight="1" x14ac:dyDescent="0.15">
      <c r="A107" s="28"/>
      <c r="B107" s="28"/>
      <c r="C107" s="34"/>
      <c r="D107" s="34"/>
      <c r="E107" s="423"/>
      <c r="F107" s="423"/>
      <c r="G107" s="397"/>
      <c r="H107" s="398"/>
      <c r="I107" s="94"/>
      <c r="J107" s="25"/>
      <c r="K107" s="94"/>
      <c r="L107" s="96"/>
      <c r="M107" s="94"/>
      <c r="N107" s="94"/>
      <c r="O107" s="94"/>
      <c r="P107" s="94"/>
      <c r="Q107" s="94"/>
      <c r="R107" s="118"/>
      <c r="S107" s="7"/>
      <c r="T107" s="7"/>
    </row>
    <row r="108" spans="1:20" s="76" customFormat="1" ht="14.25" customHeight="1" x14ac:dyDescent="0.15">
      <c r="A108" s="27"/>
      <c r="B108" s="27"/>
      <c r="C108" s="27"/>
      <c r="D108" s="31"/>
      <c r="E108" s="422"/>
      <c r="F108" s="422"/>
      <c r="G108" s="447"/>
      <c r="H108" s="448"/>
      <c r="I108" s="108"/>
      <c r="J108" s="104"/>
      <c r="K108" s="105"/>
      <c r="L108" s="105"/>
      <c r="M108" s="108"/>
      <c r="N108" s="105"/>
      <c r="O108" s="108"/>
      <c r="P108" s="108" t="s">
        <v>13</v>
      </c>
      <c r="Q108" s="105"/>
      <c r="R108" s="109">
        <f>SUM(R92:R106)</f>
        <v>299048080</v>
      </c>
      <c r="S108" s="7">
        <f>SUM(R92,R96,R97,R103,R104)</f>
        <v>150557700</v>
      </c>
      <c r="T108" s="7">
        <f>R108-S108</f>
        <v>148490380</v>
      </c>
    </row>
    <row r="109" spans="1:20" s="76" customFormat="1" ht="13.5" customHeight="1" x14ac:dyDescent="0.15">
      <c r="A109" s="28"/>
      <c r="B109" s="28"/>
      <c r="C109" s="618" t="s">
        <v>85</v>
      </c>
      <c r="D109" s="34"/>
      <c r="E109" s="657">
        <v>103498</v>
      </c>
      <c r="F109" s="657">
        <f>S115/1000</f>
        <v>108632.81</v>
      </c>
      <c r="G109" s="662">
        <f>F109+F112-E109-E112</f>
        <v>-11209.490000000005</v>
      </c>
      <c r="H109" s="664">
        <f>G109/(E109+E112)</f>
        <v>-8.6502990315237144E-2</v>
      </c>
      <c r="I109" s="25" t="s">
        <v>86</v>
      </c>
      <c r="J109" s="119">
        <f>SUM(R91,R92,R96,R97,R103,R104)-R88</f>
        <v>1303593700</v>
      </c>
      <c r="K109" s="94" t="s">
        <v>67</v>
      </c>
      <c r="L109" s="120" t="s">
        <v>87</v>
      </c>
      <c r="M109" s="120"/>
      <c r="N109" s="120"/>
      <c r="O109" s="120"/>
      <c r="P109" s="120"/>
      <c r="Q109" s="94" t="s">
        <v>70</v>
      </c>
      <c r="R109" s="98">
        <f>ROUND(J109/12,-1)-R110</f>
        <v>108632810</v>
      </c>
      <c r="S109" s="7"/>
      <c r="T109" s="7"/>
    </row>
    <row r="110" spans="1:20" s="76" customFormat="1" ht="13.5" customHeight="1" x14ac:dyDescent="0.15">
      <c r="A110" s="28"/>
      <c r="B110" s="28"/>
      <c r="C110" s="618"/>
      <c r="D110" s="34"/>
      <c r="E110" s="657"/>
      <c r="F110" s="657"/>
      <c r="G110" s="662"/>
      <c r="H110" s="664"/>
      <c r="I110" s="25"/>
      <c r="J110" s="119"/>
      <c r="K110" s="94"/>
      <c r="L110" s="120"/>
      <c r="M110" s="120"/>
      <c r="N110" s="120"/>
      <c r="O110" s="120"/>
      <c r="P110" s="120"/>
      <c r="Q110" s="94"/>
      <c r="R110" s="121"/>
      <c r="S110" s="7"/>
      <c r="T110" s="7"/>
    </row>
    <row r="111" spans="1:20" s="76" customFormat="1" ht="12.75" customHeight="1" x14ac:dyDescent="0.15">
      <c r="A111" s="28"/>
      <c r="B111" s="618"/>
      <c r="C111" s="618"/>
      <c r="D111" s="34"/>
      <c r="E111" s="660"/>
      <c r="F111" s="660"/>
      <c r="G111" s="662"/>
      <c r="H111" s="664"/>
      <c r="I111" s="25"/>
      <c r="J111" s="122">
        <f>SUM(R93,R94,R95,R98,R99,R100,R101,R102)</f>
        <v>97712380</v>
      </c>
      <c r="K111" s="123" t="s">
        <v>67</v>
      </c>
      <c r="L111" s="96" t="s">
        <v>87</v>
      </c>
      <c r="M111" s="123"/>
      <c r="N111" s="123"/>
      <c r="O111" s="123"/>
      <c r="P111" s="123"/>
      <c r="Q111" s="123" t="s">
        <v>70</v>
      </c>
      <c r="R111" s="118">
        <f>ROUND(J111/12,-1)</f>
        <v>8142700</v>
      </c>
      <c r="S111" s="7"/>
      <c r="T111" s="7"/>
    </row>
    <row r="112" spans="1:20" s="76" customFormat="1" ht="15" customHeight="1" x14ac:dyDescent="0.15">
      <c r="A112" s="618"/>
      <c r="B112" s="618"/>
      <c r="C112" s="618"/>
      <c r="D112" s="34"/>
      <c r="E112" s="656">
        <v>26087</v>
      </c>
      <c r="F112" s="656">
        <f>T115/1000</f>
        <v>9742.7000000000007</v>
      </c>
      <c r="G112" s="662"/>
      <c r="H112" s="664"/>
      <c r="I112" s="25"/>
      <c r="J112" s="124">
        <f>R88</f>
        <v>19200000</v>
      </c>
      <c r="K112" s="25" t="s">
        <v>67</v>
      </c>
      <c r="L112" s="125" t="s">
        <v>87</v>
      </c>
      <c r="M112" s="125"/>
      <c r="N112" s="125"/>
      <c r="O112" s="125"/>
      <c r="P112" s="125"/>
      <c r="Q112" s="25" t="s">
        <v>70</v>
      </c>
      <c r="R112" s="118">
        <f>ROUND(J112/12,-1)</f>
        <v>1600000</v>
      </c>
      <c r="S112" s="7"/>
      <c r="T112" s="7"/>
    </row>
    <row r="113" spans="1:20" s="76" customFormat="1" ht="15" customHeight="1" x14ac:dyDescent="0.15">
      <c r="A113" s="618"/>
      <c r="B113" s="618"/>
      <c r="C113" s="34"/>
      <c r="D113" s="34"/>
      <c r="E113" s="657"/>
      <c r="F113" s="657"/>
      <c r="G113" s="662"/>
      <c r="H113" s="664"/>
      <c r="I113" s="25"/>
      <c r="J113" s="124"/>
      <c r="K113" s="25"/>
      <c r="L113" s="125"/>
      <c r="M113" s="125"/>
      <c r="N113" s="125"/>
      <c r="O113" s="125"/>
      <c r="P113" s="125"/>
      <c r="Q113" s="25"/>
      <c r="R113" s="118"/>
      <c r="S113" s="7"/>
      <c r="T113" s="7"/>
    </row>
    <row r="114" spans="1:20" s="76" customFormat="1" ht="15" customHeight="1" x14ac:dyDescent="0.15">
      <c r="A114" s="618"/>
      <c r="B114" s="618"/>
      <c r="C114" s="34"/>
      <c r="D114" s="34"/>
      <c r="E114" s="657"/>
      <c r="F114" s="657"/>
      <c r="G114" s="662"/>
      <c r="H114" s="664"/>
      <c r="I114" s="25"/>
      <c r="J114" s="124"/>
      <c r="K114" s="25"/>
      <c r="L114" s="125"/>
      <c r="M114" s="125"/>
      <c r="N114" s="125"/>
      <c r="O114" s="125"/>
      <c r="P114" s="125"/>
      <c r="Q114" s="25"/>
      <c r="R114" s="118"/>
      <c r="S114" s="7"/>
      <c r="T114" s="7"/>
    </row>
    <row r="115" spans="1:20" s="78" customFormat="1" ht="15" customHeight="1" x14ac:dyDescent="0.15">
      <c r="A115" s="618"/>
      <c r="B115" s="618"/>
      <c r="C115" s="92"/>
      <c r="D115" s="92"/>
      <c r="E115" s="660"/>
      <c r="F115" s="660"/>
      <c r="G115" s="663"/>
      <c r="H115" s="665"/>
      <c r="I115" s="10"/>
      <c r="J115" s="126"/>
      <c r="K115" s="126"/>
      <c r="L115" s="126"/>
      <c r="M115" s="126"/>
      <c r="N115" s="126"/>
      <c r="O115" s="127"/>
      <c r="P115" s="127"/>
      <c r="Q115" s="127" t="s">
        <v>13</v>
      </c>
      <c r="R115" s="58">
        <f>SUM(R109:R112)</f>
        <v>118375510</v>
      </c>
      <c r="S115" s="77">
        <f>R109</f>
        <v>108632810</v>
      </c>
      <c r="T115" s="7">
        <f>R115-S115</f>
        <v>9742700</v>
      </c>
    </row>
    <row r="116" spans="1:20" s="76" customFormat="1" ht="15.75" customHeight="1" x14ac:dyDescent="0.15">
      <c r="A116" s="618"/>
      <c r="B116" s="618"/>
      <c r="C116" s="642" t="s">
        <v>88</v>
      </c>
      <c r="D116" s="128"/>
      <c r="E116" s="658">
        <v>111762</v>
      </c>
      <c r="F116" s="658">
        <f>S129/1000</f>
        <v>102339.49</v>
      </c>
      <c r="G116" s="666">
        <f>F116+F118-E116-E118</f>
        <v>25313.690000000002</v>
      </c>
      <c r="H116" s="667">
        <f>G116/(E116+E118)</f>
        <v>0.21355095877236646</v>
      </c>
      <c r="I116" s="15" t="s">
        <v>89</v>
      </c>
      <c r="J116" s="119">
        <f>J109</f>
        <v>1303593700</v>
      </c>
      <c r="K116" s="15" t="s">
        <v>67</v>
      </c>
      <c r="L116" s="129" t="s">
        <v>970</v>
      </c>
      <c r="M116" s="130" t="s">
        <v>67</v>
      </c>
      <c r="N116" s="131"/>
      <c r="O116" s="131"/>
      <c r="P116" s="132"/>
      <c r="Q116" s="133" t="s">
        <v>70</v>
      </c>
      <c r="R116" s="134">
        <f>ROUNDDOWN(J116*L116,-1)</f>
        <v>42692690</v>
      </c>
      <c r="S116" s="7"/>
      <c r="T116" s="7"/>
    </row>
    <row r="117" spans="1:20" s="76" customFormat="1" ht="15.75" customHeight="1" x14ac:dyDescent="0.15">
      <c r="A117" s="28"/>
      <c r="B117" s="618"/>
      <c r="C117" s="655"/>
      <c r="D117" s="135"/>
      <c r="E117" s="661"/>
      <c r="F117" s="661"/>
      <c r="G117" s="662"/>
      <c r="H117" s="664"/>
      <c r="I117" s="25" t="s">
        <v>92</v>
      </c>
      <c r="J117" s="119">
        <f>J116</f>
        <v>1303593700</v>
      </c>
      <c r="K117" s="25" t="s">
        <v>67</v>
      </c>
      <c r="L117" s="136" t="s">
        <v>93</v>
      </c>
      <c r="M117" s="136" t="s">
        <v>67</v>
      </c>
      <c r="N117" s="137"/>
      <c r="O117" s="137"/>
      <c r="P117" s="138"/>
      <c r="Q117" s="25" t="s">
        <v>70</v>
      </c>
      <c r="R117" s="139">
        <f>ROUNDDOWN(J117*L117,-1)</f>
        <v>58661710</v>
      </c>
      <c r="S117" s="7"/>
      <c r="T117" s="7"/>
    </row>
    <row r="118" spans="1:20" s="76" customFormat="1" ht="15.75" customHeight="1" x14ac:dyDescent="0.15">
      <c r="A118" s="28"/>
      <c r="B118" s="28"/>
      <c r="C118" s="140"/>
      <c r="D118" s="135"/>
      <c r="E118" s="658">
        <v>6775</v>
      </c>
      <c r="F118" s="658">
        <f>T129/1000</f>
        <v>41511.199999999997</v>
      </c>
      <c r="G118" s="662"/>
      <c r="H118" s="664"/>
      <c r="I118" s="25" t="s">
        <v>94</v>
      </c>
      <c r="J118" s="119">
        <f>J116</f>
        <v>1303593700</v>
      </c>
      <c r="K118" s="25" t="s">
        <v>67</v>
      </c>
      <c r="L118" s="136" t="s">
        <v>95</v>
      </c>
      <c r="M118" s="136" t="s">
        <v>67</v>
      </c>
      <c r="N118" s="137"/>
      <c r="O118" s="137"/>
      <c r="P118" s="138"/>
      <c r="Q118" s="25" t="s">
        <v>70</v>
      </c>
      <c r="R118" s="139">
        <v>985090</v>
      </c>
      <c r="S118" s="7"/>
      <c r="T118" s="7"/>
    </row>
    <row r="119" spans="1:20" s="76" customFormat="1" ht="15.75" customHeight="1" x14ac:dyDescent="0.15">
      <c r="A119" s="28"/>
      <c r="B119" s="28"/>
      <c r="C119" s="140"/>
      <c r="D119" s="378"/>
      <c r="E119" s="659"/>
      <c r="F119" s="659"/>
      <c r="G119" s="662"/>
      <c r="H119" s="664"/>
      <c r="I119" s="25"/>
      <c r="J119" s="119"/>
      <c r="K119" s="25"/>
      <c r="L119" s="136"/>
      <c r="M119" s="136"/>
      <c r="N119" s="137"/>
      <c r="O119" s="137"/>
      <c r="P119" s="138"/>
      <c r="Q119" s="25"/>
      <c r="R119" s="115">
        <v>15961620</v>
      </c>
      <c r="S119" s="7"/>
      <c r="T119" s="7"/>
    </row>
    <row r="120" spans="1:20" s="76" customFormat="1" ht="15.75" customHeight="1" x14ac:dyDescent="0.15">
      <c r="A120" s="28"/>
      <c r="B120" s="28"/>
      <c r="C120" s="140"/>
      <c r="D120" s="135"/>
      <c r="E120" s="659"/>
      <c r="F120" s="659"/>
      <c r="G120" s="662"/>
      <c r="H120" s="664"/>
      <c r="I120" s="25" t="s">
        <v>96</v>
      </c>
      <c r="J120" s="119">
        <f>J116</f>
        <v>1303593700</v>
      </c>
      <c r="K120" s="25" t="s">
        <v>67</v>
      </c>
      <c r="L120" s="136" t="s">
        <v>97</v>
      </c>
      <c r="M120" s="137"/>
      <c r="N120" s="136"/>
      <c r="O120" s="136"/>
      <c r="P120" s="138"/>
      <c r="Q120" s="25" t="s">
        <v>70</v>
      </c>
      <c r="R120" s="115">
        <f t="shared" ref="R120" si="3">ROUNDDOWN(J120*L120,-1)</f>
        <v>13857200</v>
      </c>
      <c r="S120" s="7"/>
      <c r="T120" s="7"/>
    </row>
    <row r="121" spans="1:20" s="76" customFormat="1" ht="15.75" customHeight="1" x14ac:dyDescent="0.15">
      <c r="A121" s="28"/>
      <c r="B121" s="28"/>
      <c r="C121" s="140"/>
      <c r="D121" s="135"/>
      <c r="E121" s="84"/>
      <c r="F121" s="84"/>
      <c r="G121" s="404"/>
      <c r="H121" s="449"/>
      <c r="I121" s="25" t="s">
        <v>98</v>
      </c>
      <c r="J121" s="122">
        <f>J111</f>
        <v>97712380</v>
      </c>
      <c r="K121" s="25" t="s">
        <v>67</v>
      </c>
      <c r="L121" s="141" t="s">
        <v>90</v>
      </c>
      <c r="M121" s="137" t="s">
        <v>62</v>
      </c>
      <c r="N121" s="137"/>
      <c r="O121" s="137"/>
      <c r="P121" s="138"/>
      <c r="Q121" s="25" t="s">
        <v>70</v>
      </c>
      <c r="R121" s="115">
        <f>ROUNDDOWN(J121*L121,-1)</f>
        <v>3066210</v>
      </c>
      <c r="S121" s="7"/>
      <c r="T121" s="7"/>
    </row>
    <row r="122" spans="1:20" s="76" customFormat="1" ht="15.75" customHeight="1" x14ac:dyDescent="0.15">
      <c r="A122" s="28"/>
      <c r="B122" s="28"/>
      <c r="C122" s="140"/>
      <c r="D122" s="135"/>
      <c r="E122" s="84"/>
      <c r="F122" s="84"/>
      <c r="G122" s="404"/>
      <c r="H122" s="449"/>
      <c r="I122" s="25" t="s">
        <v>99</v>
      </c>
      <c r="J122" s="122">
        <f>J121</f>
        <v>97712380</v>
      </c>
      <c r="K122" s="25" t="s">
        <v>67</v>
      </c>
      <c r="L122" s="136" t="s">
        <v>93</v>
      </c>
      <c r="M122" s="137" t="s">
        <v>62</v>
      </c>
      <c r="N122" s="137"/>
      <c r="O122" s="137"/>
      <c r="P122" s="138"/>
      <c r="Q122" s="25" t="s">
        <v>70</v>
      </c>
      <c r="R122" s="115">
        <f t="shared" ref="R122:R128" si="4">ROUNDDOWN(J122*L122,-1)</f>
        <v>4397050</v>
      </c>
      <c r="S122" s="7"/>
      <c r="T122" s="7"/>
    </row>
    <row r="123" spans="1:20" s="76" customFormat="1" ht="15.75" customHeight="1" x14ac:dyDescent="0.15">
      <c r="A123" s="28"/>
      <c r="B123" s="28"/>
      <c r="C123" s="140"/>
      <c r="D123" s="135"/>
      <c r="E123" s="84"/>
      <c r="F123" s="84"/>
      <c r="G123" s="404"/>
      <c r="H123" s="449"/>
      <c r="I123" s="25" t="s">
        <v>100</v>
      </c>
      <c r="J123" s="122">
        <f>J121</f>
        <v>97712380</v>
      </c>
      <c r="K123" s="25" t="s">
        <v>67</v>
      </c>
      <c r="L123" s="136" t="s">
        <v>95</v>
      </c>
      <c r="M123" s="137" t="s">
        <v>62</v>
      </c>
      <c r="N123" s="137"/>
      <c r="O123" s="137"/>
      <c r="P123" s="138"/>
      <c r="Q123" s="25" t="s">
        <v>70</v>
      </c>
      <c r="R123" s="115">
        <f t="shared" si="4"/>
        <v>1270260</v>
      </c>
      <c r="S123" s="7"/>
      <c r="T123" s="7"/>
    </row>
    <row r="124" spans="1:20" s="76" customFormat="1" ht="15.75" customHeight="1" x14ac:dyDescent="0.15">
      <c r="A124" s="28"/>
      <c r="B124" s="28"/>
      <c r="C124" s="140"/>
      <c r="D124" s="135"/>
      <c r="E124" s="84"/>
      <c r="F124" s="84"/>
      <c r="G124" s="404"/>
      <c r="H124" s="449"/>
      <c r="I124" s="25" t="s">
        <v>101</v>
      </c>
      <c r="J124" s="122">
        <f>J121</f>
        <v>97712380</v>
      </c>
      <c r="K124" s="25" t="s">
        <v>67</v>
      </c>
      <c r="L124" s="136" t="s">
        <v>97</v>
      </c>
      <c r="M124" s="137"/>
      <c r="N124" s="137"/>
      <c r="O124" s="137"/>
      <c r="P124" s="138"/>
      <c r="Q124" s="25" t="s">
        <v>70</v>
      </c>
      <c r="R124" s="115">
        <f t="shared" si="4"/>
        <v>1038680</v>
      </c>
      <c r="S124" s="7"/>
      <c r="T124" s="7"/>
    </row>
    <row r="125" spans="1:20" s="76" customFormat="1" ht="15.75" customHeight="1" x14ac:dyDescent="0.15">
      <c r="A125" s="28"/>
      <c r="B125" s="28"/>
      <c r="C125" s="140"/>
      <c r="D125" s="135"/>
      <c r="E125" s="84"/>
      <c r="F125" s="84"/>
      <c r="G125" s="404"/>
      <c r="H125" s="449"/>
      <c r="I125" s="23" t="s">
        <v>966</v>
      </c>
      <c r="J125" s="124">
        <f>J112</f>
        <v>19200000</v>
      </c>
      <c r="K125" s="25" t="s">
        <v>67</v>
      </c>
      <c r="L125" s="141" t="s">
        <v>90</v>
      </c>
      <c r="M125" s="137" t="s">
        <v>62</v>
      </c>
      <c r="N125" s="137"/>
      <c r="O125" s="137"/>
      <c r="P125" s="138"/>
      <c r="Q125" s="25" t="s">
        <v>70</v>
      </c>
      <c r="R125" s="115">
        <f t="shared" si="4"/>
        <v>602490</v>
      </c>
      <c r="S125" s="7"/>
      <c r="T125" s="7"/>
    </row>
    <row r="126" spans="1:20" s="76" customFormat="1" ht="15.75" customHeight="1" x14ac:dyDescent="0.15">
      <c r="A126" s="28"/>
      <c r="B126" s="28"/>
      <c r="C126" s="140"/>
      <c r="D126" s="135"/>
      <c r="E126" s="84"/>
      <c r="F126" s="84"/>
      <c r="G126" s="404"/>
      <c r="H126" s="449"/>
      <c r="I126" s="23" t="s">
        <v>99</v>
      </c>
      <c r="J126" s="124">
        <f>R88</f>
        <v>19200000</v>
      </c>
      <c r="K126" s="25" t="s">
        <v>67</v>
      </c>
      <c r="L126" s="136" t="s">
        <v>93</v>
      </c>
      <c r="M126" s="137" t="s">
        <v>62</v>
      </c>
      <c r="N126" s="137"/>
      <c r="O126" s="137"/>
      <c r="P126" s="138"/>
      <c r="Q126" s="25" t="s">
        <v>70</v>
      </c>
      <c r="R126" s="115">
        <f t="shared" si="4"/>
        <v>864000</v>
      </c>
      <c r="S126" s="7"/>
      <c r="T126" s="7"/>
    </row>
    <row r="127" spans="1:20" s="76" customFormat="1" ht="15.75" customHeight="1" x14ac:dyDescent="0.15">
      <c r="A127" s="28"/>
      <c r="B127" s="28"/>
      <c r="C127" s="140"/>
      <c r="D127" s="135"/>
      <c r="E127" s="84"/>
      <c r="F127" s="84"/>
      <c r="G127" s="404"/>
      <c r="H127" s="449"/>
      <c r="I127" s="23" t="s">
        <v>100</v>
      </c>
      <c r="J127" s="124">
        <f>R88</f>
        <v>19200000</v>
      </c>
      <c r="K127" s="25" t="s">
        <v>67</v>
      </c>
      <c r="L127" s="136" t="s">
        <v>95</v>
      </c>
      <c r="M127" s="137" t="s">
        <v>62</v>
      </c>
      <c r="N127" s="137"/>
      <c r="O127" s="137"/>
      <c r="P127" s="138"/>
      <c r="Q127" s="25" t="s">
        <v>70</v>
      </c>
      <c r="R127" s="115">
        <f t="shared" si="4"/>
        <v>249600</v>
      </c>
      <c r="S127" s="7"/>
      <c r="T127" s="7"/>
    </row>
    <row r="128" spans="1:20" s="76" customFormat="1" ht="15.75" customHeight="1" x14ac:dyDescent="0.15">
      <c r="A128" s="28"/>
      <c r="B128" s="28"/>
      <c r="C128" s="140"/>
      <c r="D128" s="135"/>
      <c r="E128" s="84"/>
      <c r="F128" s="84"/>
      <c r="G128" s="404"/>
      <c r="H128" s="449"/>
      <c r="I128" s="23" t="s">
        <v>101</v>
      </c>
      <c r="J128" s="124">
        <f>R88</f>
        <v>19200000</v>
      </c>
      <c r="K128" s="25" t="s">
        <v>67</v>
      </c>
      <c r="L128" s="136" t="s">
        <v>97</v>
      </c>
      <c r="M128" s="137"/>
      <c r="N128" s="137"/>
      <c r="O128" s="137"/>
      <c r="P128" s="138"/>
      <c r="Q128" s="25" t="s">
        <v>70</v>
      </c>
      <c r="R128" s="115">
        <f t="shared" si="4"/>
        <v>204090</v>
      </c>
      <c r="S128" s="7"/>
      <c r="T128" s="7"/>
    </row>
    <row r="129" spans="1:22" s="8" customFormat="1" ht="15" customHeight="1" x14ac:dyDescent="0.15">
      <c r="A129" s="28"/>
      <c r="B129" s="28"/>
      <c r="C129" s="140"/>
      <c r="D129" s="352"/>
      <c r="E129" s="84"/>
      <c r="F129" s="84"/>
      <c r="G129" s="404"/>
      <c r="H129" s="449"/>
      <c r="I129" s="18"/>
      <c r="J129" s="19"/>
      <c r="K129" s="20"/>
      <c r="L129" s="371"/>
      <c r="M129" s="371"/>
      <c r="N129" s="371"/>
      <c r="O129" s="371"/>
      <c r="P129" s="371"/>
      <c r="Q129" s="20" t="s">
        <v>13</v>
      </c>
      <c r="R129" s="142">
        <f>SUM(R116:R128)</f>
        <v>143850690</v>
      </c>
      <c r="S129" s="372">
        <f>SUM(R116:R118)</f>
        <v>102339490</v>
      </c>
      <c r="T129" s="372">
        <f>R129-S129</f>
        <v>41511200</v>
      </c>
    </row>
    <row r="130" spans="1:22" s="76" customFormat="1" ht="16.5" customHeight="1" x14ac:dyDescent="0.15">
      <c r="A130" s="28"/>
      <c r="B130" s="26"/>
      <c r="C130" s="642" t="s">
        <v>102</v>
      </c>
      <c r="D130" s="143"/>
      <c r="E130" s="656">
        <v>0</v>
      </c>
      <c r="F130" s="656">
        <f>S137/1000</f>
        <v>0</v>
      </c>
      <c r="G130" s="626">
        <f>F130+F132-E130-E132</f>
        <v>-1488</v>
      </c>
      <c r="H130" s="628">
        <f>G130/(E130+E132)</f>
        <v>-3.4630422640104262E-2</v>
      </c>
      <c r="I130" s="94" t="s">
        <v>103</v>
      </c>
      <c r="J130" s="95">
        <v>15000</v>
      </c>
      <c r="K130" s="99" t="s">
        <v>62</v>
      </c>
      <c r="L130" s="99">
        <v>46</v>
      </c>
      <c r="M130" s="99" t="s">
        <v>63</v>
      </c>
      <c r="N130" s="99" t="s">
        <v>62</v>
      </c>
      <c r="O130" s="144">
        <v>12</v>
      </c>
      <c r="P130" s="145" t="s">
        <v>64</v>
      </c>
      <c r="Q130" s="94" t="s">
        <v>65</v>
      </c>
      <c r="R130" s="118">
        <v>8280000</v>
      </c>
      <c r="S130" s="7"/>
      <c r="T130" s="7"/>
    </row>
    <row r="131" spans="1:22" s="76" customFormat="1" ht="16.5" customHeight="1" x14ac:dyDescent="0.15">
      <c r="A131" s="28"/>
      <c r="B131" s="26"/>
      <c r="C131" s="655"/>
      <c r="D131" s="91"/>
      <c r="E131" s="657"/>
      <c r="F131" s="657"/>
      <c r="G131" s="627"/>
      <c r="H131" s="629"/>
      <c r="I131" s="23" t="s">
        <v>104</v>
      </c>
      <c r="J131" s="124">
        <v>40000</v>
      </c>
      <c r="K131" s="25" t="s">
        <v>62</v>
      </c>
      <c r="L131" s="82">
        <v>70</v>
      </c>
      <c r="M131" s="25" t="s">
        <v>63</v>
      </c>
      <c r="N131" s="25" t="s">
        <v>62</v>
      </c>
      <c r="O131" s="25">
        <v>2</v>
      </c>
      <c r="P131" s="25" t="s">
        <v>105</v>
      </c>
      <c r="Q131" s="25" t="s">
        <v>65</v>
      </c>
      <c r="R131" s="117">
        <f>J131*L131*O131</f>
        <v>5600000</v>
      </c>
      <c r="S131" s="7"/>
      <c r="T131" s="7"/>
    </row>
    <row r="132" spans="1:22" s="76" customFormat="1" ht="16.5" customHeight="1" x14ac:dyDescent="0.15">
      <c r="A132" s="28"/>
      <c r="B132" s="26"/>
      <c r="C132" s="655"/>
      <c r="D132" s="91"/>
      <c r="E132" s="658">
        <v>42968</v>
      </c>
      <c r="F132" s="658">
        <f>T137/1000</f>
        <v>41480</v>
      </c>
      <c r="G132" s="627"/>
      <c r="H132" s="629"/>
      <c r="I132" s="25" t="s">
        <v>106</v>
      </c>
      <c r="J132" s="124">
        <v>200000</v>
      </c>
      <c r="K132" s="146" t="s">
        <v>62</v>
      </c>
      <c r="L132" s="82">
        <v>46</v>
      </c>
      <c r="M132" s="146" t="s">
        <v>63</v>
      </c>
      <c r="N132" s="146"/>
      <c r="O132" s="146"/>
      <c r="P132" s="146"/>
      <c r="Q132" s="25" t="s">
        <v>65</v>
      </c>
      <c r="R132" s="117">
        <f>J132*L132</f>
        <v>9200000</v>
      </c>
      <c r="S132" s="7"/>
      <c r="T132" s="7"/>
    </row>
    <row r="133" spans="1:22" s="76" customFormat="1" ht="16.5" customHeight="1" x14ac:dyDescent="0.15">
      <c r="A133" s="28"/>
      <c r="B133" s="26"/>
      <c r="C133" s="655"/>
      <c r="D133" s="91"/>
      <c r="E133" s="659"/>
      <c r="F133" s="659"/>
      <c r="G133" s="627"/>
      <c r="H133" s="629"/>
      <c r="I133" s="25" t="s">
        <v>107</v>
      </c>
      <c r="J133" s="147"/>
      <c r="K133" s="148"/>
      <c r="L133" s="149"/>
      <c r="M133" s="149"/>
      <c r="N133" s="149"/>
      <c r="O133" s="149"/>
      <c r="P133" s="149"/>
      <c r="Q133" s="149" t="s">
        <v>70</v>
      </c>
      <c r="R133" s="117">
        <v>10000000</v>
      </c>
      <c r="S133" s="7"/>
      <c r="T133" s="7"/>
    </row>
    <row r="134" spans="1:22" s="76" customFormat="1" ht="16.5" customHeight="1" x14ac:dyDescent="0.15">
      <c r="A134" s="28"/>
      <c r="B134" s="25"/>
      <c r="C134" s="135"/>
      <c r="D134" s="150"/>
      <c r="E134" s="84"/>
      <c r="F134" s="84"/>
      <c r="G134" s="450"/>
      <c r="H134" s="398"/>
      <c r="I134" s="25" t="s">
        <v>967</v>
      </c>
      <c r="J134" s="147">
        <v>200000</v>
      </c>
      <c r="K134" s="148" t="s">
        <v>994</v>
      </c>
      <c r="L134" s="149">
        <v>12</v>
      </c>
      <c r="M134" s="149" t="s">
        <v>999</v>
      </c>
      <c r="N134" s="149"/>
      <c r="O134" s="149"/>
      <c r="P134" s="149"/>
      <c r="Q134" s="149" t="s">
        <v>1000</v>
      </c>
      <c r="R134" s="117">
        <f>J134*L134</f>
        <v>2400000</v>
      </c>
      <c r="S134" s="7"/>
      <c r="T134" s="7"/>
    </row>
    <row r="135" spans="1:22" s="76" customFormat="1" ht="16.5" customHeight="1" x14ac:dyDescent="0.15">
      <c r="A135" s="28"/>
      <c r="B135" s="25"/>
      <c r="C135" s="135"/>
      <c r="D135" s="150"/>
      <c r="E135" s="84"/>
      <c r="F135" s="84"/>
      <c r="G135" s="450"/>
      <c r="H135" s="398"/>
      <c r="I135" s="25" t="s">
        <v>968</v>
      </c>
      <c r="J135" s="147">
        <v>500000</v>
      </c>
      <c r="K135" s="148" t="s">
        <v>994</v>
      </c>
      <c r="L135" s="149">
        <v>12</v>
      </c>
      <c r="M135" s="149" t="s">
        <v>999</v>
      </c>
      <c r="N135" s="149"/>
      <c r="O135" s="149"/>
      <c r="P135" s="149"/>
      <c r="Q135" s="149" t="s">
        <v>1000</v>
      </c>
      <c r="R135" s="117">
        <f>J135*L135</f>
        <v>6000000</v>
      </c>
      <c r="S135" s="7"/>
      <c r="T135" s="7"/>
    </row>
    <row r="136" spans="1:22" s="76" customFormat="1" ht="16.5" customHeight="1" x14ac:dyDescent="0.15">
      <c r="A136" s="28"/>
      <c r="B136" s="25"/>
      <c r="C136" s="313"/>
      <c r="D136" s="320"/>
      <c r="E136" s="84"/>
      <c r="F136" s="84"/>
      <c r="G136" s="450"/>
      <c r="H136" s="398"/>
      <c r="I136" s="25"/>
      <c r="J136" s="315"/>
      <c r="K136" s="148"/>
      <c r="L136" s="149"/>
      <c r="M136" s="149"/>
      <c r="N136" s="149"/>
      <c r="O136" s="149"/>
      <c r="P136" s="149"/>
      <c r="Q136" s="149"/>
      <c r="R136" s="117"/>
      <c r="S136" s="7"/>
      <c r="T136" s="7"/>
    </row>
    <row r="137" spans="1:22" s="76" customFormat="1" ht="16.5" customHeight="1" x14ac:dyDescent="0.15">
      <c r="A137" s="28"/>
      <c r="B137" s="25"/>
      <c r="C137" s="64"/>
      <c r="D137" s="151"/>
      <c r="E137" s="84"/>
      <c r="F137" s="84"/>
      <c r="G137" s="394"/>
      <c r="H137" s="395"/>
      <c r="I137" s="25"/>
      <c r="J137" s="24"/>
      <c r="K137" s="149"/>
      <c r="L137" s="153"/>
      <c r="M137" s="153"/>
      <c r="N137" s="149"/>
      <c r="O137" s="149"/>
      <c r="P137" s="149"/>
      <c r="Q137" s="149" t="s">
        <v>13</v>
      </c>
      <c r="R137" s="85">
        <f>SUM(R130:R136)</f>
        <v>41480000</v>
      </c>
      <c r="S137" s="7">
        <v>0</v>
      </c>
      <c r="T137" s="7">
        <f>R137-S137</f>
        <v>41480000</v>
      </c>
    </row>
    <row r="138" spans="1:22" s="76" customFormat="1" ht="16.5" customHeight="1" x14ac:dyDescent="0.15">
      <c r="A138" s="28"/>
      <c r="B138" s="642" t="s">
        <v>108</v>
      </c>
      <c r="C138" s="11"/>
      <c r="D138" s="11"/>
      <c r="E138" s="421">
        <f>E140+E142</f>
        <v>0</v>
      </c>
      <c r="F138" s="421">
        <f>F140+F142</f>
        <v>0</v>
      </c>
      <c r="G138" s="631">
        <f>F138+F139-E138-E139</f>
        <v>0</v>
      </c>
      <c r="H138" s="628">
        <f>G138/(E138+E139)</f>
        <v>0</v>
      </c>
      <c r="I138" s="13"/>
      <c r="J138" s="14"/>
      <c r="K138" s="15"/>
      <c r="L138" s="15"/>
      <c r="M138" s="15"/>
      <c r="N138" s="15"/>
      <c r="O138" s="15"/>
      <c r="P138" s="15"/>
      <c r="Q138" s="15"/>
      <c r="R138" s="16"/>
      <c r="S138" s="87"/>
      <c r="T138" s="7"/>
      <c r="U138" s="154"/>
      <c r="V138" s="154"/>
    </row>
    <row r="139" spans="1:22" s="76" customFormat="1" ht="16.5" customHeight="1" x14ac:dyDescent="0.15">
      <c r="A139" s="28"/>
      <c r="B139" s="619"/>
      <c r="C139" s="17"/>
      <c r="D139" s="17"/>
      <c r="E139" s="46">
        <f>E141+E143</f>
        <v>11180</v>
      </c>
      <c r="F139" s="46">
        <f>F141+F143</f>
        <v>11180</v>
      </c>
      <c r="G139" s="632"/>
      <c r="H139" s="654"/>
      <c r="I139" s="18"/>
      <c r="J139" s="19"/>
      <c r="K139" s="20"/>
      <c r="L139" s="20"/>
      <c r="M139" s="20"/>
      <c r="N139" s="20"/>
      <c r="O139" s="20"/>
      <c r="P139" s="20"/>
      <c r="Q139" s="20"/>
      <c r="R139" s="90">
        <f>SUM(R141,R145)</f>
        <v>11180000</v>
      </c>
      <c r="S139" s="87">
        <f>SUM(S141,S145)</f>
        <v>0</v>
      </c>
      <c r="T139" s="87">
        <f>SUM(T141,T145)</f>
        <v>11180000</v>
      </c>
      <c r="U139" s="154"/>
      <c r="V139" s="154"/>
    </row>
    <row r="140" spans="1:22" s="76" customFormat="1" ht="16.5" customHeight="1" x14ac:dyDescent="0.15">
      <c r="A140" s="28"/>
      <c r="B140" s="25"/>
      <c r="C140" s="642" t="s">
        <v>108</v>
      </c>
      <c r="D140" s="128"/>
      <c r="E140" s="421">
        <v>0</v>
      </c>
      <c r="F140" s="421">
        <v>0</v>
      </c>
      <c r="G140" s="668">
        <f>F140+F141-E140-E141</f>
        <v>0</v>
      </c>
      <c r="H140" s="628">
        <f>G140/(E140+E141)</f>
        <v>0</v>
      </c>
      <c r="I140" s="25" t="s">
        <v>109</v>
      </c>
      <c r="J140" s="124">
        <v>700000</v>
      </c>
      <c r="K140" s="25" t="s">
        <v>67</v>
      </c>
      <c r="L140" s="25">
        <v>10</v>
      </c>
      <c r="M140" s="25" t="s">
        <v>72</v>
      </c>
      <c r="N140" s="25"/>
      <c r="O140" s="25"/>
      <c r="P140" s="25"/>
      <c r="Q140" s="25" t="s">
        <v>70</v>
      </c>
      <c r="R140" s="115">
        <f>J140*L140</f>
        <v>7000000</v>
      </c>
      <c r="S140" s="7"/>
      <c r="T140" s="7"/>
    </row>
    <row r="141" spans="1:22" s="76" customFormat="1" ht="16.5" customHeight="1" x14ac:dyDescent="0.15">
      <c r="A141" s="28"/>
      <c r="B141" s="28"/>
      <c r="C141" s="619"/>
      <c r="D141" s="31"/>
      <c r="E141" s="155">
        <v>7000</v>
      </c>
      <c r="F141" s="155">
        <v>7000</v>
      </c>
      <c r="G141" s="670"/>
      <c r="H141" s="654"/>
      <c r="I141" s="20"/>
      <c r="J141" s="19"/>
      <c r="K141" s="20"/>
      <c r="L141" s="20"/>
      <c r="M141" s="20"/>
      <c r="N141" s="20"/>
      <c r="O141" s="20"/>
      <c r="P141" s="20"/>
      <c r="Q141" s="20" t="s">
        <v>13</v>
      </c>
      <c r="R141" s="156">
        <f>R140</f>
        <v>7000000</v>
      </c>
      <c r="S141" s="7">
        <v>0</v>
      </c>
      <c r="T141" s="7">
        <f>R141-S141</f>
        <v>7000000</v>
      </c>
    </row>
    <row r="142" spans="1:22" s="76" customFormat="1" ht="16.5" customHeight="1" x14ac:dyDescent="0.15">
      <c r="A142" s="28"/>
      <c r="B142" s="25"/>
      <c r="C142" s="617" t="s">
        <v>110</v>
      </c>
      <c r="D142" s="29"/>
      <c r="E142" s="421">
        <v>0</v>
      </c>
      <c r="F142" s="421">
        <v>0</v>
      </c>
      <c r="G142" s="668">
        <f>F142+F143-E142-E143</f>
        <v>0</v>
      </c>
      <c r="H142" s="628">
        <f>G142/(E142+E143)</f>
        <v>0</v>
      </c>
      <c r="I142" s="15" t="s">
        <v>111</v>
      </c>
      <c r="J142" s="113">
        <v>500000</v>
      </c>
      <c r="K142" s="25" t="s">
        <v>67</v>
      </c>
      <c r="L142" s="25">
        <v>5</v>
      </c>
      <c r="M142" s="25" t="s">
        <v>72</v>
      </c>
      <c r="N142" s="25"/>
      <c r="O142" s="25"/>
      <c r="P142" s="25"/>
      <c r="Q142" s="25" t="s">
        <v>70</v>
      </c>
      <c r="R142" s="40">
        <f>J142*L142</f>
        <v>2500000</v>
      </c>
      <c r="S142" s="7"/>
      <c r="T142" s="7"/>
    </row>
    <row r="143" spans="1:22" s="76" customFormat="1" ht="16.5" customHeight="1" x14ac:dyDescent="0.15">
      <c r="A143" s="28"/>
      <c r="B143" s="25"/>
      <c r="C143" s="618"/>
      <c r="D143" s="34"/>
      <c r="E143" s="658">
        <v>4180</v>
      </c>
      <c r="F143" s="658">
        <f>T145/1000</f>
        <v>4180</v>
      </c>
      <c r="G143" s="669"/>
      <c r="H143" s="629"/>
      <c r="I143" s="25" t="s">
        <v>112</v>
      </c>
      <c r="J143" s="113">
        <v>70000</v>
      </c>
      <c r="K143" s="25" t="s">
        <v>67</v>
      </c>
      <c r="L143" s="25">
        <v>5</v>
      </c>
      <c r="M143" s="25" t="s">
        <v>68</v>
      </c>
      <c r="N143" s="25" t="s">
        <v>67</v>
      </c>
      <c r="O143" s="25">
        <v>4</v>
      </c>
      <c r="P143" s="25" t="s">
        <v>72</v>
      </c>
      <c r="Q143" s="25" t="s">
        <v>70</v>
      </c>
      <c r="R143" s="40">
        <f>J143*L143*O143</f>
        <v>1400000</v>
      </c>
      <c r="S143" s="7"/>
      <c r="T143" s="7"/>
    </row>
    <row r="144" spans="1:22" s="76" customFormat="1" ht="16.5" customHeight="1" x14ac:dyDescent="0.15">
      <c r="A144" s="28"/>
      <c r="B144" s="25"/>
      <c r="C144" s="618"/>
      <c r="D144" s="34"/>
      <c r="E144" s="659"/>
      <c r="F144" s="659"/>
      <c r="G144" s="669"/>
      <c r="H144" s="629"/>
      <c r="I144" s="25" t="s">
        <v>113</v>
      </c>
      <c r="J144" s="113">
        <v>35000</v>
      </c>
      <c r="K144" s="25" t="s">
        <v>67</v>
      </c>
      <c r="L144" s="25">
        <v>8</v>
      </c>
      <c r="M144" s="25" t="s">
        <v>68</v>
      </c>
      <c r="N144" s="25" t="s">
        <v>67</v>
      </c>
      <c r="O144" s="25">
        <v>4</v>
      </c>
      <c r="P144" s="25" t="s">
        <v>72</v>
      </c>
      <c r="Q144" s="25" t="s">
        <v>70</v>
      </c>
      <c r="R144" s="40">
        <f>J144*L144</f>
        <v>280000</v>
      </c>
      <c r="S144" s="7"/>
      <c r="T144" s="7"/>
    </row>
    <row r="145" spans="1:22" s="76" customFormat="1" ht="16.5" customHeight="1" x14ac:dyDescent="0.15">
      <c r="A145" s="27"/>
      <c r="B145" s="20"/>
      <c r="C145" s="619"/>
      <c r="D145" s="31"/>
      <c r="E145" s="661"/>
      <c r="F145" s="661"/>
      <c r="G145" s="670"/>
      <c r="H145" s="654"/>
      <c r="I145" s="20"/>
      <c r="J145" s="19"/>
      <c r="K145" s="20"/>
      <c r="L145" s="20"/>
      <c r="M145" s="20"/>
      <c r="N145" s="20"/>
      <c r="O145" s="20"/>
      <c r="P145" s="20"/>
      <c r="Q145" s="20" t="s">
        <v>13</v>
      </c>
      <c r="R145" s="156">
        <f>SUM(R142:R144)</f>
        <v>4180000</v>
      </c>
      <c r="S145" s="7">
        <v>0</v>
      </c>
      <c r="T145" s="7">
        <f>R145-S145</f>
        <v>4180000</v>
      </c>
    </row>
    <row r="146" spans="1:22" s="76" customFormat="1" ht="15" customHeight="1" x14ac:dyDescent="0.15">
      <c r="A146" s="28"/>
      <c r="B146" s="617" t="s">
        <v>114</v>
      </c>
      <c r="C146" s="64"/>
      <c r="D146" s="53"/>
      <c r="E146" s="421">
        <f>E148+E153+E166+E175+E191+E196+E200</f>
        <v>117749</v>
      </c>
      <c r="F146" s="421">
        <f>F148+F153+F166+F175+F191+F196+F200</f>
        <v>125000</v>
      </c>
      <c r="G146" s="671">
        <f>F146+F147-E146-E147</f>
        <v>-6297.0800000000163</v>
      </c>
      <c r="H146" s="628">
        <f>G146/(E146+E147)</f>
        <v>-2.9267508226589155E-2</v>
      </c>
      <c r="I146" s="25" t="s">
        <v>14</v>
      </c>
      <c r="J146" s="24"/>
      <c r="K146" s="25"/>
      <c r="L146" s="25"/>
      <c r="M146" s="25"/>
      <c r="N146" s="25"/>
      <c r="O146" s="25"/>
      <c r="P146" s="25"/>
      <c r="Q146" s="25"/>
      <c r="R146" s="26"/>
      <c r="S146" s="7"/>
      <c r="T146" s="7"/>
    </row>
    <row r="147" spans="1:22" s="76" customFormat="1" ht="15" customHeight="1" x14ac:dyDescent="0.15">
      <c r="A147" s="27"/>
      <c r="B147" s="619"/>
      <c r="C147" s="17"/>
      <c r="D147" s="89"/>
      <c r="E147" s="46">
        <f>E150+E154+E167+E176+E194+E198+E202</f>
        <v>97407</v>
      </c>
      <c r="F147" s="46">
        <f>F150+F154+F167+F176+F194+F198+F202</f>
        <v>83858.92</v>
      </c>
      <c r="G147" s="672"/>
      <c r="H147" s="654"/>
      <c r="I147" s="20"/>
      <c r="J147" s="19"/>
      <c r="K147" s="20"/>
      <c r="L147" s="20"/>
      <c r="M147" s="20"/>
      <c r="N147" s="20"/>
      <c r="O147" s="20"/>
      <c r="P147" s="20"/>
      <c r="Q147" s="20"/>
      <c r="R147" s="90">
        <f>SUM(R152,R165,R173,R190,R195,R199,R203)</f>
        <v>208858920</v>
      </c>
      <c r="S147" s="7">
        <f>SUM(S152,S165,S173,S190,S195,S199,S203)</f>
        <v>125000000</v>
      </c>
      <c r="T147" s="7">
        <f>SUM(T152,T165,T173,T190,T195,T199,T203)</f>
        <v>83858920</v>
      </c>
    </row>
    <row r="148" spans="1:22" s="76" customFormat="1" ht="15" customHeight="1" x14ac:dyDescent="0.15">
      <c r="A148" s="28"/>
      <c r="B148" s="25"/>
      <c r="C148" s="618" t="s">
        <v>115</v>
      </c>
      <c r="D148" s="91"/>
      <c r="E148" s="657">
        <v>121</v>
      </c>
      <c r="F148" s="657">
        <f>S152/1000</f>
        <v>1200</v>
      </c>
      <c r="G148" s="673">
        <f>F148+F150-E148-E150</f>
        <v>-121</v>
      </c>
      <c r="H148" s="629">
        <f>G148/(E148+E150)</f>
        <v>-1.0688101757795249E-2</v>
      </c>
      <c r="I148" s="25" t="s">
        <v>116</v>
      </c>
      <c r="J148" s="24">
        <v>100000</v>
      </c>
      <c r="K148" s="25" t="s">
        <v>67</v>
      </c>
      <c r="L148" s="25">
        <v>12</v>
      </c>
      <c r="M148" s="25" t="s">
        <v>69</v>
      </c>
      <c r="N148" s="25"/>
      <c r="O148" s="25"/>
      <c r="P148" s="25"/>
      <c r="Q148" s="25" t="s">
        <v>70</v>
      </c>
      <c r="R148" s="83">
        <f>J148*L148</f>
        <v>1200000</v>
      </c>
      <c r="S148" s="7"/>
      <c r="T148" s="7"/>
    </row>
    <row r="149" spans="1:22" s="76" customFormat="1" ht="15" customHeight="1" x14ac:dyDescent="0.15">
      <c r="A149" s="28"/>
      <c r="B149" s="25"/>
      <c r="C149" s="618"/>
      <c r="D149" s="91"/>
      <c r="E149" s="660"/>
      <c r="F149" s="660"/>
      <c r="G149" s="673"/>
      <c r="H149" s="629"/>
      <c r="I149" s="25"/>
      <c r="J149" s="113"/>
      <c r="K149" s="25"/>
      <c r="L149" s="25"/>
      <c r="M149" s="25"/>
      <c r="N149" s="25"/>
      <c r="O149" s="25"/>
      <c r="P149" s="25"/>
      <c r="Q149" s="25"/>
      <c r="R149" s="40"/>
      <c r="S149" s="7"/>
      <c r="T149" s="7"/>
    </row>
    <row r="150" spans="1:22" s="76" customFormat="1" ht="15" customHeight="1" x14ac:dyDescent="0.15">
      <c r="A150" s="28"/>
      <c r="B150" s="25"/>
      <c r="C150" s="618"/>
      <c r="D150" s="91"/>
      <c r="E150" s="421">
        <v>11200</v>
      </c>
      <c r="F150" s="421">
        <f>T152/1000</f>
        <v>10000</v>
      </c>
      <c r="G150" s="673"/>
      <c r="H150" s="629"/>
      <c r="I150" s="25" t="s">
        <v>117</v>
      </c>
      <c r="J150" s="113">
        <v>10000000</v>
      </c>
      <c r="K150" s="25" t="s">
        <v>67</v>
      </c>
      <c r="L150" s="25">
        <v>1</v>
      </c>
      <c r="M150" s="25" t="s">
        <v>72</v>
      </c>
      <c r="N150" s="25"/>
      <c r="O150" s="25"/>
      <c r="P150" s="25"/>
      <c r="Q150" s="25" t="s">
        <v>70</v>
      </c>
      <c r="R150" s="40">
        <f>J150*L150</f>
        <v>10000000</v>
      </c>
      <c r="S150" s="7"/>
      <c r="T150" s="7"/>
    </row>
    <row r="151" spans="1:22" s="76" customFormat="1" ht="15" customHeight="1" x14ac:dyDescent="0.15">
      <c r="A151" s="28"/>
      <c r="B151" s="25"/>
      <c r="C151" s="34"/>
      <c r="D151" s="91"/>
      <c r="E151" s="423"/>
      <c r="F151" s="423"/>
      <c r="G151" s="417"/>
      <c r="H151" s="398"/>
      <c r="I151" s="25"/>
      <c r="J151" s="113"/>
      <c r="K151" s="25"/>
      <c r="L151" s="25"/>
      <c r="M151" s="25"/>
      <c r="N151" s="25"/>
      <c r="O151" s="25"/>
      <c r="P151" s="25"/>
      <c r="Q151" s="25"/>
      <c r="R151" s="40"/>
      <c r="S151" s="7"/>
      <c r="T151" s="7"/>
    </row>
    <row r="152" spans="1:22" s="76" customFormat="1" ht="15" customHeight="1" x14ac:dyDescent="0.15">
      <c r="A152" s="28"/>
      <c r="B152" s="26"/>
      <c r="C152" s="27"/>
      <c r="D152" s="157"/>
      <c r="E152" s="422"/>
      <c r="F152" s="422"/>
      <c r="G152" s="420"/>
      <c r="H152" s="448"/>
      <c r="I152" s="158"/>
      <c r="J152" s="19"/>
      <c r="K152" s="20"/>
      <c r="L152" s="20"/>
      <c r="M152" s="20"/>
      <c r="N152" s="20"/>
      <c r="O152" s="20"/>
      <c r="P152" s="20"/>
      <c r="Q152" s="20" t="s">
        <v>13</v>
      </c>
      <c r="R152" s="90">
        <f>SUM(R148:R150)</f>
        <v>11200000</v>
      </c>
      <c r="S152" s="7">
        <f>SUM(R148)</f>
        <v>1200000</v>
      </c>
      <c r="T152" s="7">
        <f>R152-S152</f>
        <v>10000000</v>
      </c>
    </row>
    <row r="153" spans="1:22" s="76" customFormat="1" ht="15" customHeight="1" x14ac:dyDescent="0.15">
      <c r="A153" s="28"/>
      <c r="B153" s="26"/>
      <c r="C153" s="642" t="s">
        <v>118</v>
      </c>
      <c r="D153" s="159"/>
      <c r="E153" s="155">
        <v>16272</v>
      </c>
      <c r="F153" s="155">
        <f>S165/1000</f>
        <v>21600</v>
      </c>
      <c r="G153" s="671">
        <f>F153+F154-E153-E154</f>
        <v>2586.7200000000012</v>
      </c>
      <c r="H153" s="628">
        <f>G153/(E153+E154)</f>
        <v>4.7596371464846285E-2</v>
      </c>
      <c r="I153" s="15" t="s">
        <v>119</v>
      </c>
      <c r="J153" s="14">
        <v>1000000</v>
      </c>
      <c r="K153" s="15" t="s">
        <v>67</v>
      </c>
      <c r="L153" s="15">
        <v>12</v>
      </c>
      <c r="M153" s="15" t="s">
        <v>69</v>
      </c>
      <c r="N153" s="15"/>
      <c r="O153" s="15"/>
      <c r="P153" s="15"/>
      <c r="Q153" s="15" t="s">
        <v>70</v>
      </c>
      <c r="R153" s="160">
        <f t="shared" ref="R153:R162" si="5">J153*L153</f>
        <v>12000000</v>
      </c>
      <c r="S153" s="7"/>
      <c r="T153" s="7"/>
    </row>
    <row r="154" spans="1:22" s="76" customFormat="1" ht="15" customHeight="1" x14ac:dyDescent="0.15">
      <c r="A154" s="28"/>
      <c r="B154" s="26"/>
      <c r="C154" s="655"/>
      <c r="D154" s="161"/>
      <c r="E154" s="181">
        <v>38075</v>
      </c>
      <c r="F154" s="375">
        <f>T165/1000</f>
        <v>35333.72</v>
      </c>
      <c r="G154" s="673"/>
      <c r="H154" s="629"/>
      <c r="I154" s="23" t="s">
        <v>120</v>
      </c>
      <c r="J154" s="24">
        <v>800000</v>
      </c>
      <c r="K154" s="25" t="s">
        <v>67</v>
      </c>
      <c r="L154" s="25">
        <v>12</v>
      </c>
      <c r="M154" s="25" t="s">
        <v>69</v>
      </c>
      <c r="N154" s="25"/>
      <c r="O154" s="25"/>
      <c r="P154" s="25"/>
      <c r="Q154" s="25" t="s">
        <v>70</v>
      </c>
      <c r="R154" s="83">
        <f t="shared" si="5"/>
        <v>9600000</v>
      </c>
      <c r="S154" s="7"/>
      <c r="T154" s="7"/>
    </row>
    <row r="155" spans="1:22" s="76" customFormat="1" ht="15" customHeight="1" x14ac:dyDescent="0.15">
      <c r="A155" s="28"/>
      <c r="B155" s="25"/>
      <c r="C155" s="332"/>
      <c r="D155" s="346"/>
      <c r="E155" s="84"/>
      <c r="F155" s="84"/>
      <c r="G155" s="336"/>
      <c r="H155" s="398"/>
      <c r="I155" s="347" t="s">
        <v>1132</v>
      </c>
      <c r="J155" s="124">
        <v>11880</v>
      </c>
      <c r="K155" s="25" t="s">
        <v>67</v>
      </c>
      <c r="L155" s="25">
        <v>12</v>
      </c>
      <c r="M155" s="25" t="s">
        <v>200</v>
      </c>
      <c r="N155" s="25" t="s">
        <v>67</v>
      </c>
      <c r="O155" s="25">
        <v>12</v>
      </c>
      <c r="P155" s="25" t="s">
        <v>69</v>
      </c>
      <c r="Q155" s="25" t="s">
        <v>70</v>
      </c>
      <c r="R155" s="40">
        <f>J155*L155*O155</f>
        <v>1710720</v>
      </c>
      <c r="S155" s="7"/>
      <c r="T155" s="7"/>
    </row>
    <row r="156" spans="1:22" s="76" customFormat="1" ht="15" customHeight="1" x14ac:dyDescent="0.15">
      <c r="A156" s="28"/>
      <c r="B156" s="25"/>
      <c r="C156" s="64"/>
      <c r="D156" s="151"/>
      <c r="E156" s="84"/>
      <c r="F156" s="84"/>
      <c r="G156" s="451"/>
      <c r="H156" s="407"/>
      <c r="I156" s="23" t="s">
        <v>121</v>
      </c>
      <c r="J156" s="124">
        <v>150000</v>
      </c>
      <c r="K156" s="25" t="s">
        <v>67</v>
      </c>
      <c r="L156" s="25">
        <v>12</v>
      </c>
      <c r="M156" s="25" t="s">
        <v>69</v>
      </c>
      <c r="N156" s="25"/>
      <c r="O156" s="25"/>
      <c r="P156" s="25"/>
      <c r="Q156" s="25" t="s">
        <v>70</v>
      </c>
      <c r="R156" s="40">
        <f t="shared" si="5"/>
        <v>1800000</v>
      </c>
      <c r="S156" s="7"/>
      <c r="T156" s="7"/>
    </row>
    <row r="157" spans="1:22" s="76" customFormat="1" ht="15" customHeight="1" x14ac:dyDescent="0.15">
      <c r="A157" s="28"/>
      <c r="B157" s="26"/>
      <c r="C157" s="64"/>
      <c r="D157" s="151"/>
      <c r="E157" s="84"/>
      <c r="F157" s="84"/>
      <c r="G157" s="451"/>
      <c r="H157" s="452"/>
      <c r="I157" s="23" t="s">
        <v>122</v>
      </c>
      <c r="J157" s="124">
        <v>100000</v>
      </c>
      <c r="K157" s="25" t="s">
        <v>67</v>
      </c>
      <c r="L157" s="25">
        <v>12</v>
      </c>
      <c r="M157" s="25" t="s">
        <v>69</v>
      </c>
      <c r="N157" s="25"/>
      <c r="O157" s="25"/>
      <c r="P157" s="25"/>
      <c r="Q157" s="25" t="s">
        <v>70</v>
      </c>
      <c r="R157" s="40">
        <f t="shared" si="5"/>
        <v>1200000</v>
      </c>
      <c r="S157" s="7"/>
      <c r="T157" s="7"/>
    </row>
    <row r="158" spans="1:22" s="78" customFormat="1" ht="15" customHeight="1" x14ac:dyDescent="0.15">
      <c r="A158" s="93"/>
      <c r="B158" s="162"/>
      <c r="C158" s="93"/>
      <c r="D158" s="162"/>
      <c r="E158" s="433"/>
      <c r="F158" s="433"/>
      <c r="G158" s="162"/>
      <c r="H158" s="163"/>
      <c r="I158" s="23" t="s">
        <v>1133</v>
      </c>
      <c r="J158" s="124">
        <v>2200000</v>
      </c>
      <c r="K158" s="25" t="s">
        <v>67</v>
      </c>
      <c r="L158" s="25">
        <v>1</v>
      </c>
      <c r="M158" s="25" t="s">
        <v>72</v>
      </c>
      <c r="N158" s="25"/>
      <c r="O158" s="25"/>
      <c r="P158" s="25"/>
      <c r="Q158" s="25" t="s">
        <v>70</v>
      </c>
      <c r="R158" s="40">
        <f t="shared" si="5"/>
        <v>2200000</v>
      </c>
      <c r="S158" s="164"/>
      <c r="T158" s="7"/>
      <c r="U158" s="165"/>
      <c r="V158" s="165"/>
    </row>
    <row r="159" spans="1:22" s="78" customFormat="1" ht="15" customHeight="1" x14ac:dyDescent="0.15">
      <c r="A159" s="93"/>
      <c r="B159" s="162"/>
      <c r="C159" s="93"/>
      <c r="D159" s="162"/>
      <c r="E159" s="433"/>
      <c r="F159" s="433"/>
      <c r="G159" s="162"/>
      <c r="H159" s="163"/>
      <c r="I159" s="23" t="s">
        <v>1134</v>
      </c>
      <c r="J159" s="124">
        <v>2500000</v>
      </c>
      <c r="K159" s="25" t="s">
        <v>67</v>
      </c>
      <c r="L159" s="25">
        <v>1</v>
      </c>
      <c r="M159" s="25" t="s">
        <v>72</v>
      </c>
      <c r="N159" s="25"/>
      <c r="O159" s="25"/>
      <c r="P159" s="25"/>
      <c r="Q159" s="25" t="s">
        <v>70</v>
      </c>
      <c r="R159" s="40">
        <f>J159*L159</f>
        <v>2500000</v>
      </c>
      <c r="S159" s="164"/>
      <c r="T159" s="7"/>
      <c r="U159" s="165"/>
      <c r="V159" s="165"/>
    </row>
    <row r="160" spans="1:22" s="76" customFormat="1" ht="15" customHeight="1" x14ac:dyDescent="0.15">
      <c r="A160" s="28"/>
      <c r="B160" s="25"/>
      <c r="C160" s="64"/>
      <c r="D160" s="151"/>
      <c r="E160" s="84"/>
      <c r="F160" s="84"/>
      <c r="G160" s="451"/>
      <c r="H160" s="452"/>
      <c r="I160" s="23" t="s">
        <v>123</v>
      </c>
      <c r="J160" s="124">
        <v>85250</v>
      </c>
      <c r="K160" s="25" t="s">
        <v>67</v>
      </c>
      <c r="L160" s="25">
        <v>12</v>
      </c>
      <c r="M160" s="25" t="s">
        <v>69</v>
      </c>
      <c r="N160" s="25"/>
      <c r="O160" s="25"/>
      <c r="P160" s="25"/>
      <c r="Q160" s="25" t="s">
        <v>70</v>
      </c>
      <c r="R160" s="40">
        <f t="shared" si="5"/>
        <v>1023000</v>
      </c>
      <c r="S160" s="87"/>
      <c r="T160" s="7"/>
      <c r="U160" s="154"/>
      <c r="V160" s="154"/>
    </row>
    <row r="161" spans="1:22" s="76" customFormat="1" ht="15" customHeight="1" x14ac:dyDescent="0.15">
      <c r="A161" s="28"/>
      <c r="B161" s="25"/>
      <c r="C161" s="64"/>
      <c r="D161" s="151"/>
      <c r="E161" s="84"/>
      <c r="F161" s="84"/>
      <c r="G161" s="451"/>
      <c r="H161" s="452"/>
      <c r="I161" s="23" t="s">
        <v>1135</v>
      </c>
      <c r="J161" s="124">
        <v>900000</v>
      </c>
      <c r="K161" s="25" t="s">
        <v>67</v>
      </c>
      <c r="L161" s="25">
        <v>1</v>
      </c>
      <c r="M161" s="25" t="s">
        <v>72</v>
      </c>
      <c r="N161" s="25"/>
      <c r="O161" s="25"/>
      <c r="P161" s="25"/>
      <c r="Q161" s="25"/>
      <c r="R161" s="40">
        <f t="shared" si="5"/>
        <v>900000</v>
      </c>
      <c r="S161" s="87"/>
      <c r="T161" s="7"/>
      <c r="U161" s="154"/>
      <c r="V161" s="154"/>
    </row>
    <row r="162" spans="1:22" s="76" customFormat="1" ht="15" customHeight="1" x14ac:dyDescent="0.15">
      <c r="A162" s="28"/>
      <c r="B162" s="25"/>
      <c r="C162" s="64"/>
      <c r="D162" s="151"/>
      <c r="E162" s="84"/>
      <c r="F162" s="84"/>
      <c r="G162" s="451"/>
      <c r="H162" s="407"/>
      <c r="I162" s="23" t="s">
        <v>124</v>
      </c>
      <c r="J162" s="124">
        <v>2000000</v>
      </c>
      <c r="K162" s="25" t="s">
        <v>67</v>
      </c>
      <c r="L162" s="25">
        <v>12</v>
      </c>
      <c r="M162" s="25" t="s">
        <v>69</v>
      </c>
      <c r="N162" s="25"/>
      <c r="O162" s="25"/>
      <c r="P162" s="25"/>
      <c r="Q162" s="25" t="s">
        <v>70</v>
      </c>
      <c r="R162" s="40">
        <f t="shared" si="5"/>
        <v>24000000</v>
      </c>
      <c r="S162" s="87"/>
      <c r="T162" s="7"/>
      <c r="U162" s="154"/>
      <c r="V162" s="154"/>
    </row>
    <row r="163" spans="1:22" s="76" customFormat="1" ht="15" customHeight="1" x14ac:dyDescent="0.15">
      <c r="A163" s="28"/>
      <c r="B163" s="25"/>
      <c r="C163" s="64"/>
      <c r="D163" s="151"/>
      <c r="E163" s="84"/>
      <c r="F163" s="84"/>
      <c r="G163" s="451"/>
      <c r="H163" s="407"/>
      <c r="I163" s="25"/>
      <c r="J163" s="124"/>
      <c r="K163" s="25"/>
      <c r="L163" s="25"/>
      <c r="M163" s="25"/>
      <c r="N163" s="25"/>
      <c r="O163" s="25"/>
      <c r="P163" s="25"/>
      <c r="Q163" s="25"/>
      <c r="R163" s="115"/>
      <c r="S163" s="87"/>
      <c r="T163" s="7"/>
      <c r="U163" s="154"/>
      <c r="V163" s="154"/>
    </row>
    <row r="164" spans="1:22" s="76" customFormat="1" ht="15" customHeight="1" x14ac:dyDescent="0.15">
      <c r="A164" s="28"/>
      <c r="B164" s="25"/>
      <c r="C164" s="64"/>
      <c r="D164" s="151"/>
      <c r="E164" s="84"/>
      <c r="F164" s="84"/>
      <c r="G164" s="451"/>
      <c r="H164" s="407"/>
      <c r="I164" s="25"/>
      <c r="J164" s="124"/>
      <c r="K164" s="25"/>
      <c r="L164" s="25"/>
      <c r="M164" s="25"/>
      <c r="N164" s="25"/>
      <c r="O164" s="25"/>
      <c r="P164" s="25"/>
      <c r="Q164" s="25"/>
      <c r="R164" s="115"/>
      <c r="S164" s="87"/>
      <c r="T164" s="7"/>
      <c r="U164" s="154"/>
      <c r="V164" s="154"/>
    </row>
    <row r="165" spans="1:22" s="76" customFormat="1" ht="15" customHeight="1" x14ac:dyDescent="0.15">
      <c r="A165" s="28"/>
      <c r="B165" s="25"/>
      <c r="C165" s="17"/>
      <c r="D165" s="166"/>
      <c r="E165" s="88"/>
      <c r="F165" s="88"/>
      <c r="G165" s="453"/>
      <c r="H165" s="408"/>
      <c r="I165" s="20"/>
      <c r="J165" s="19"/>
      <c r="K165" s="20"/>
      <c r="L165" s="20"/>
      <c r="M165" s="20"/>
      <c r="N165" s="20"/>
      <c r="O165" s="20"/>
      <c r="P165" s="20"/>
      <c r="Q165" s="20" t="s">
        <v>13</v>
      </c>
      <c r="R165" s="90">
        <f>SUM(R153:R164)</f>
        <v>56933720</v>
      </c>
      <c r="S165" s="7">
        <f>SUM(R153:R154)</f>
        <v>21600000</v>
      </c>
      <c r="T165" s="7">
        <f>R165-S165</f>
        <v>35333720</v>
      </c>
    </row>
    <row r="166" spans="1:22" s="76" customFormat="1" ht="15" customHeight="1" x14ac:dyDescent="0.15">
      <c r="A166" s="28"/>
      <c r="B166" s="26"/>
      <c r="C166" s="617" t="s">
        <v>125</v>
      </c>
      <c r="D166" s="143"/>
      <c r="E166" s="421">
        <v>78461</v>
      </c>
      <c r="F166" s="421">
        <f>S173/1000</f>
        <v>81600</v>
      </c>
      <c r="G166" s="671">
        <f>F166+F167-E166-E167</f>
        <v>-5924.6000000000058</v>
      </c>
      <c r="H166" s="628">
        <f>G166/(E166+E167)</f>
        <v>-6.2587549254708968E-2</v>
      </c>
      <c r="I166" s="25" t="s">
        <v>126</v>
      </c>
      <c r="J166" s="24">
        <v>3800000</v>
      </c>
      <c r="K166" s="25" t="s">
        <v>67</v>
      </c>
      <c r="L166" s="25">
        <v>12</v>
      </c>
      <c r="M166" s="25" t="s">
        <v>69</v>
      </c>
      <c r="N166" s="25"/>
      <c r="O166" s="25"/>
      <c r="P166" s="25"/>
      <c r="Q166" s="25" t="s">
        <v>70</v>
      </c>
      <c r="R166" s="160">
        <f t="shared" ref="R166" si="6">J166*L166</f>
        <v>45600000</v>
      </c>
      <c r="S166" s="7"/>
      <c r="T166" s="7"/>
    </row>
    <row r="167" spans="1:22" s="76" customFormat="1" ht="15" customHeight="1" x14ac:dyDescent="0.15">
      <c r="A167" s="28"/>
      <c r="B167" s="25"/>
      <c r="C167" s="618"/>
      <c r="D167" s="91"/>
      <c r="E167" s="181">
        <v>16200</v>
      </c>
      <c r="F167" s="375">
        <f>T173/1000</f>
        <v>7136.4</v>
      </c>
      <c r="G167" s="673"/>
      <c r="H167" s="629"/>
      <c r="I167" s="25" t="s">
        <v>127</v>
      </c>
      <c r="J167" s="124">
        <v>450000</v>
      </c>
      <c r="K167" s="25" t="s">
        <v>62</v>
      </c>
      <c r="L167" s="25">
        <v>12</v>
      </c>
      <c r="M167" s="25" t="s">
        <v>64</v>
      </c>
      <c r="N167" s="25"/>
      <c r="O167" s="25"/>
      <c r="P167" s="25"/>
      <c r="Q167" s="25" t="s">
        <v>65</v>
      </c>
      <c r="R167" s="40">
        <f t="shared" ref="R167:R168" si="7">J167*L167</f>
        <v>5400000</v>
      </c>
      <c r="S167" s="7"/>
      <c r="T167" s="7"/>
    </row>
    <row r="168" spans="1:22" s="76" customFormat="1" ht="15" customHeight="1" x14ac:dyDescent="0.15">
      <c r="A168" s="28"/>
      <c r="B168" s="25"/>
      <c r="C168" s="64"/>
      <c r="D168" s="151"/>
      <c r="E168" s="84"/>
      <c r="F168" s="84"/>
      <c r="G168" s="394"/>
      <c r="H168" s="395"/>
      <c r="I168" s="25" t="s">
        <v>128</v>
      </c>
      <c r="J168" s="24">
        <v>3000000</v>
      </c>
      <c r="K168" s="25" t="s">
        <v>62</v>
      </c>
      <c r="L168" s="25">
        <v>12</v>
      </c>
      <c r="M168" s="25" t="s">
        <v>64</v>
      </c>
      <c r="N168" s="25"/>
      <c r="O168" s="25"/>
      <c r="P168" s="25"/>
      <c r="Q168" s="25" t="s">
        <v>65</v>
      </c>
      <c r="R168" s="83">
        <f t="shared" si="7"/>
        <v>36000000</v>
      </c>
      <c r="S168" s="7"/>
      <c r="T168" s="7"/>
    </row>
    <row r="169" spans="1:22" s="76" customFormat="1" ht="15" customHeight="1" x14ac:dyDescent="0.15">
      <c r="A169" s="28"/>
      <c r="B169" s="25"/>
      <c r="C169" s="64"/>
      <c r="D169" s="151"/>
      <c r="E169" s="84"/>
      <c r="F169" s="84"/>
      <c r="G169" s="394"/>
      <c r="H169" s="395"/>
      <c r="I169" s="25" t="s">
        <v>1136</v>
      </c>
      <c r="J169" s="124">
        <v>81400</v>
      </c>
      <c r="K169" s="25" t="s">
        <v>62</v>
      </c>
      <c r="L169" s="25">
        <v>12</v>
      </c>
      <c r="M169" s="25" t="s">
        <v>64</v>
      </c>
      <c r="N169" s="25"/>
      <c r="O169" s="25"/>
      <c r="P169" s="25"/>
      <c r="Q169" s="25" t="s">
        <v>65</v>
      </c>
      <c r="R169" s="40">
        <f>J169*L169</f>
        <v>976800</v>
      </c>
      <c r="S169" s="7"/>
      <c r="T169" s="7"/>
    </row>
    <row r="170" spans="1:22" s="76" customFormat="1" ht="15" customHeight="1" x14ac:dyDescent="0.15">
      <c r="A170" s="28"/>
      <c r="B170" s="25"/>
      <c r="C170" s="64"/>
      <c r="D170" s="151"/>
      <c r="E170" s="84"/>
      <c r="F170" s="84"/>
      <c r="G170" s="394"/>
      <c r="H170" s="395"/>
      <c r="I170" s="25" t="s">
        <v>129</v>
      </c>
      <c r="J170" s="124">
        <v>60000</v>
      </c>
      <c r="K170" s="25" t="s">
        <v>67</v>
      </c>
      <c r="L170" s="25">
        <v>12</v>
      </c>
      <c r="M170" s="25" t="s">
        <v>69</v>
      </c>
      <c r="N170" s="25"/>
      <c r="O170" s="25"/>
      <c r="P170" s="25"/>
      <c r="Q170" s="25" t="s">
        <v>70</v>
      </c>
      <c r="R170" s="40">
        <f t="shared" ref="R170" si="8">J170*L170</f>
        <v>720000</v>
      </c>
      <c r="S170" s="87"/>
      <c r="T170" s="7"/>
    </row>
    <row r="171" spans="1:22" s="76" customFormat="1" ht="15" customHeight="1" x14ac:dyDescent="0.15">
      <c r="A171" s="28"/>
      <c r="B171" s="25"/>
      <c r="C171" s="64"/>
      <c r="D171" s="151"/>
      <c r="E171" s="84"/>
      <c r="F171" s="84"/>
      <c r="G171" s="394"/>
      <c r="H171" s="395"/>
      <c r="I171" s="25" t="s">
        <v>130</v>
      </c>
      <c r="J171" s="124">
        <v>3300</v>
      </c>
      <c r="K171" s="25" t="s">
        <v>67</v>
      </c>
      <c r="L171" s="25">
        <v>12</v>
      </c>
      <c r="M171" s="25" t="s">
        <v>69</v>
      </c>
      <c r="N171" s="25"/>
      <c r="O171" s="25"/>
      <c r="P171" s="25"/>
      <c r="Q171" s="25" t="s">
        <v>70</v>
      </c>
      <c r="R171" s="40">
        <f>J171*L171</f>
        <v>39600</v>
      </c>
      <c r="S171" s="87"/>
      <c r="T171" s="7"/>
    </row>
    <row r="172" spans="1:22" s="76" customFormat="1" ht="15" customHeight="1" x14ac:dyDescent="0.15">
      <c r="A172" s="28"/>
      <c r="B172" s="25"/>
      <c r="C172" s="64"/>
      <c r="D172" s="168"/>
      <c r="E172" s="84"/>
      <c r="F172" s="84"/>
      <c r="G172" s="394"/>
      <c r="H172" s="395"/>
      <c r="I172" s="25"/>
      <c r="J172" s="24"/>
      <c r="K172" s="25"/>
      <c r="L172" s="25"/>
      <c r="M172" s="25"/>
      <c r="N172" s="25"/>
      <c r="O172" s="25"/>
      <c r="P172" s="25"/>
      <c r="Q172" s="25"/>
      <c r="R172" s="83"/>
      <c r="S172" s="87"/>
      <c r="T172" s="7"/>
    </row>
    <row r="173" spans="1:22" s="76" customFormat="1" ht="15" customHeight="1" x14ac:dyDescent="0.15">
      <c r="A173" s="28"/>
      <c r="B173" s="25"/>
      <c r="C173" s="64"/>
      <c r="D173" s="168"/>
      <c r="E173" s="84"/>
      <c r="F173" s="84"/>
      <c r="G173" s="394"/>
      <c r="H173" s="395"/>
      <c r="I173" s="25"/>
      <c r="J173" s="24"/>
      <c r="K173" s="25"/>
      <c r="L173" s="25"/>
      <c r="M173" s="25"/>
      <c r="N173" s="25"/>
      <c r="O173" s="25"/>
      <c r="P173" s="25"/>
      <c r="Q173" s="25" t="s">
        <v>13</v>
      </c>
      <c r="R173" s="83">
        <f>SUM(R166:R172)</f>
        <v>88736400</v>
      </c>
      <c r="S173" s="87">
        <f>SUM(R166,R168)</f>
        <v>81600000</v>
      </c>
      <c r="T173" s="7">
        <f>R173-S173</f>
        <v>7136400</v>
      </c>
    </row>
    <row r="174" spans="1:22" s="76" customFormat="1" ht="15" customHeight="1" x14ac:dyDescent="0.15">
      <c r="A174" s="28"/>
      <c r="B174" s="26"/>
      <c r="C174" s="17"/>
      <c r="D174" s="169"/>
      <c r="E174" s="88"/>
      <c r="F174" s="88"/>
      <c r="G174" s="411"/>
      <c r="H174" s="396"/>
      <c r="I174" s="20"/>
      <c r="J174" s="19"/>
      <c r="K174" s="20"/>
      <c r="L174" s="20"/>
      <c r="M174" s="20"/>
      <c r="N174" s="20"/>
      <c r="O174" s="20"/>
      <c r="P174" s="20"/>
      <c r="Q174" s="20"/>
      <c r="R174" s="90"/>
      <c r="S174" s="87"/>
      <c r="T174" s="7"/>
    </row>
    <row r="175" spans="1:22" s="76" customFormat="1" ht="15" customHeight="1" x14ac:dyDescent="0.15">
      <c r="A175" s="28"/>
      <c r="B175" s="26"/>
      <c r="C175" s="617" t="s">
        <v>131</v>
      </c>
      <c r="D175" s="143"/>
      <c r="E175" s="155">
        <v>12206</v>
      </c>
      <c r="F175" s="155">
        <f>S190/1000</f>
        <v>8000</v>
      </c>
      <c r="G175" s="671">
        <f>F175+F176-E175-E176</f>
        <v>-3042.2000000000007</v>
      </c>
      <c r="H175" s="628">
        <f>G175/(E175+E176)</f>
        <v>-0.13808724070627756</v>
      </c>
      <c r="I175" s="25" t="s">
        <v>132</v>
      </c>
      <c r="J175" s="124">
        <v>30000</v>
      </c>
      <c r="K175" s="25" t="s">
        <v>67</v>
      </c>
      <c r="L175" s="25">
        <v>10</v>
      </c>
      <c r="M175" s="25" t="s">
        <v>133</v>
      </c>
      <c r="N175" s="25"/>
      <c r="O175" s="25"/>
      <c r="P175" s="25"/>
      <c r="Q175" s="25" t="s">
        <v>70</v>
      </c>
      <c r="R175" s="236">
        <f t="shared" ref="R175:R181" si="9">J175*L175</f>
        <v>300000</v>
      </c>
      <c r="S175" s="87"/>
      <c r="T175" s="7"/>
    </row>
    <row r="176" spans="1:22" s="76" customFormat="1" ht="15" customHeight="1" x14ac:dyDescent="0.15">
      <c r="A176" s="28"/>
      <c r="B176" s="26"/>
      <c r="C176" s="618"/>
      <c r="D176" s="91"/>
      <c r="E176" s="181">
        <v>9825</v>
      </c>
      <c r="F176" s="375">
        <f>T190/1000</f>
        <v>10988.8</v>
      </c>
      <c r="G176" s="673"/>
      <c r="H176" s="629"/>
      <c r="I176" s="25" t="s">
        <v>1137</v>
      </c>
      <c r="J176" s="113">
        <v>132000</v>
      </c>
      <c r="K176" s="25" t="s">
        <v>994</v>
      </c>
      <c r="L176" s="25">
        <v>12</v>
      </c>
      <c r="M176" s="25" t="s">
        <v>999</v>
      </c>
      <c r="N176" s="25"/>
      <c r="O176" s="25"/>
      <c r="P176" s="25"/>
      <c r="Q176" s="25" t="s">
        <v>996</v>
      </c>
      <c r="R176" s="115">
        <f t="shared" si="9"/>
        <v>1584000</v>
      </c>
      <c r="S176" s="87"/>
      <c r="T176" s="7"/>
    </row>
    <row r="177" spans="1:24" s="76" customFormat="1" ht="15" customHeight="1" x14ac:dyDescent="0.15">
      <c r="A177" s="28"/>
      <c r="B177" s="25"/>
      <c r="C177" s="64"/>
      <c r="D177" s="151"/>
      <c r="E177" s="84"/>
      <c r="F177" s="84"/>
      <c r="G177" s="394"/>
      <c r="H177" s="395"/>
      <c r="I177" s="173" t="s">
        <v>134</v>
      </c>
      <c r="J177" s="124">
        <v>265000</v>
      </c>
      <c r="K177" s="25" t="s">
        <v>67</v>
      </c>
      <c r="L177" s="25">
        <v>12</v>
      </c>
      <c r="M177" s="25" t="s">
        <v>69</v>
      </c>
      <c r="N177" s="25"/>
      <c r="O177" s="25"/>
      <c r="P177" s="25"/>
      <c r="Q177" s="25" t="s">
        <v>70</v>
      </c>
      <c r="R177" s="117">
        <f t="shared" si="9"/>
        <v>3180000</v>
      </c>
      <c r="S177" s="87"/>
      <c r="T177" s="7"/>
    </row>
    <row r="178" spans="1:24" s="76" customFormat="1" ht="15" customHeight="1" x14ac:dyDescent="0.15">
      <c r="A178" s="28"/>
      <c r="B178" s="25"/>
      <c r="C178" s="64"/>
      <c r="D178" s="151"/>
      <c r="E178" s="84"/>
      <c r="F178" s="84"/>
      <c r="G178" s="394"/>
      <c r="H178" s="395"/>
      <c r="I178" s="362" t="s">
        <v>135</v>
      </c>
      <c r="J178" s="124">
        <v>100000</v>
      </c>
      <c r="K178" s="25" t="s">
        <v>67</v>
      </c>
      <c r="L178" s="25">
        <v>12</v>
      </c>
      <c r="M178" s="25" t="s">
        <v>69</v>
      </c>
      <c r="N178" s="25"/>
      <c r="O178" s="25"/>
      <c r="P178" s="25"/>
      <c r="Q178" s="25" t="s">
        <v>70</v>
      </c>
      <c r="R178" s="117">
        <f t="shared" si="9"/>
        <v>1200000</v>
      </c>
      <c r="S178" s="87"/>
      <c r="T178" s="7"/>
    </row>
    <row r="179" spans="1:24" s="76" customFormat="1" ht="15" customHeight="1" x14ac:dyDescent="0.15">
      <c r="A179" s="28"/>
      <c r="B179" s="25"/>
      <c r="C179" s="64"/>
      <c r="D179" s="151"/>
      <c r="E179" s="84"/>
      <c r="F179" s="84"/>
      <c r="G179" s="394"/>
      <c r="H179" s="395"/>
      <c r="I179" s="173" t="s">
        <v>1138</v>
      </c>
      <c r="J179" s="124">
        <v>48000</v>
      </c>
      <c r="K179" s="25" t="s">
        <v>67</v>
      </c>
      <c r="L179" s="25">
        <v>1</v>
      </c>
      <c r="M179" s="25" t="s">
        <v>72</v>
      </c>
      <c r="N179" s="25"/>
      <c r="O179" s="25"/>
      <c r="P179" s="25"/>
      <c r="Q179" s="25" t="s">
        <v>70</v>
      </c>
      <c r="R179" s="117">
        <f t="shared" si="9"/>
        <v>48000</v>
      </c>
      <c r="S179" s="87"/>
      <c r="T179" s="7"/>
    </row>
    <row r="180" spans="1:24" s="76" customFormat="1" ht="15" customHeight="1" x14ac:dyDescent="0.15">
      <c r="A180" s="28"/>
      <c r="B180" s="25"/>
      <c r="C180" s="64"/>
      <c r="D180" s="151"/>
      <c r="E180" s="84"/>
      <c r="F180" s="84"/>
      <c r="G180" s="394"/>
      <c r="H180" s="395"/>
      <c r="I180" s="173" t="s">
        <v>1139</v>
      </c>
      <c r="J180" s="124">
        <v>48400</v>
      </c>
      <c r="K180" s="25" t="s">
        <v>67</v>
      </c>
      <c r="L180" s="25">
        <v>1</v>
      </c>
      <c r="M180" s="25" t="s">
        <v>72</v>
      </c>
      <c r="N180" s="25"/>
      <c r="O180" s="25"/>
      <c r="P180" s="25"/>
      <c r="Q180" s="25" t="s">
        <v>70</v>
      </c>
      <c r="R180" s="117">
        <f t="shared" si="9"/>
        <v>48400</v>
      </c>
      <c r="S180" s="87"/>
      <c r="T180" s="7"/>
    </row>
    <row r="181" spans="1:24" s="76" customFormat="1" ht="15" customHeight="1" x14ac:dyDescent="0.15">
      <c r="A181" s="28"/>
      <c r="B181" s="25"/>
      <c r="C181" s="64"/>
      <c r="D181" s="151"/>
      <c r="E181" s="84"/>
      <c r="F181" s="84"/>
      <c r="G181" s="394"/>
      <c r="H181" s="395"/>
      <c r="I181" s="173" t="s">
        <v>136</v>
      </c>
      <c r="J181" s="124">
        <v>150000</v>
      </c>
      <c r="K181" s="25" t="s">
        <v>67</v>
      </c>
      <c r="L181" s="25">
        <v>2</v>
      </c>
      <c r="M181" s="25" t="s">
        <v>72</v>
      </c>
      <c r="N181" s="25"/>
      <c r="O181" s="25"/>
      <c r="P181" s="25"/>
      <c r="Q181" s="177" t="s">
        <v>70</v>
      </c>
      <c r="R181" s="117">
        <f t="shared" si="9"/>
        <v>300000</v>
      </c>
      <c r="S181" s="87"/>
      <c r="T181" s="7"/>
    </row>
    <row r="182" spans="1:24" s="76" customFormat="1" ht="15" customHeight="1" x14ac:dyDescent="0.15">
      <c r="A182" s="28"/>
      <c r="B182" s="25"/>
      <c r="C182" s="64"/>
      <c r="D182" s="151"/>
      <c r="E182" s="84"/>
      <c r="F182" s="84"/>
      <c r="G182" s="394"/>
      <c r="H182" s="395"/>
      <c r="I182" s="25" t="s">
        <v>137</v>
      </c>
      <c r="J182" s="124">
        <v>110000</v>
      </c>
      <c r="K182" s="25" t="s">
        <v>67</v>
      </c>
      <c r="L182" s="25">
        <v>5</v>
      </c>
      <c r="M182" s="25" t="s">
        <v>133</v>
      </c>
      <c r="N182" s="25" t="s">
        <v>67</v>
      </c>
      <c r="O182" s="25">
        <v>2</v>
      </c>
      <c r="P182" s="25" t="s">
        <v>72</v>
      </c>
      <c r="Q182" s="25" t="s">
        <v>70</v>
      </c>
      <c r="R182" s="117">
        <f>J182*L182*O182</f>
        <v>1100000</v>
      </c>
      <c r="S182" s="87"/>
      <c r="T182" s="7"/>
    </row>
    <row r="183" spans="1:24" s="76" customFormat="1" ht="15" customHeight="1" x14ac:dyDescent="0.15">
      <c r="A183" s="28"/>
      <c r="B183" s="26"/>
      <c r="C183" s="64"/>
      <c r="D183" s="151"/>
      <c r="E183" s="84"/>
      <c r="F183" s="84"/>
      <c r="G183" s="394"/>
      <c r="H183" s="395"/>
      <c r="I183" s="25" t="s">
        <v>138</v>
      </c>
      <c r="J183" s="124">
        <v>160000</v>
      </c>
      <c r="K183" s="25" t="s">
        <v>67</v>
      </c>
      <c r="L183" s="25">
        <v>10</v>
      </c>
      <c r="M183" s="25" t="s">
        <v>133</v>
      </c>
      <c r="N183" s="25"/>
      <c r="O183" s="25"/>
      <c r="P183" s="25"/>
      <c r="Q183" s="25" t="s">
        <v>70</v>
      </c>
      <c r="R183" s="117">
        <f t="shared" ref="R183:R188" si="10">J183*L183</f>
        <v>1600000</v>
      </c>
      <c r="S183" s="87"/>
      <c r="T183" s="7"/>
      <c r="U183" s="154"/>
      <c r="V183" s="154"/>
      <c r="W183" s="154"/>
      <c r="X183" s="154"/>
    </row>
    <row r="184" spans="1:24" s="76" customFormat="1" ht="15" customHeight="1" x14ac:dyDescent="0.15">
      <c r="A184" s="28"/>
      <c r="B184" s="25"/>
      <c r="C184" s="64"/>
      <c r="D184" s="151"/>
      <c r="E184" s="84"/>
      <c r="F184" s="84"/>
      <c r="G184" s="394"/>
      <c r="H184" s="395"/>
      <c r="I184" s="25" t="s">
        <v>139</v>
      </c>
      <c r="J184" s="175">
        <v>800000</v>
      </c>
      <c r="K184" s="25" t="s">
        <v>67</v>
      </c>
      <c r="L184" s="25">
        <v>10</v>
      </c>
      <c r="M184" s="25" t="s">
        <v>133</v>
      </c>
      <c r="N184" s="25" t="s">
        <v>67</v>
      </c>
      <c r="O184" s="25">
        <v>1</v>
      </c>
      <c r="P184" s="25" t="s">
        <v>72</v>
      </c>
      <c r="Q184" s="25" t="s">
        <v>70</v>
      </c>
      <c r="R184" s="176">
        <f t="shared" si="10"/>
        <v>8000000</v>
      </c>
      <c r="S184" s="87"/>
      <c r="T184" s="7"/>
      <c r="U184" s="154"/>
      <c r="V184" s="154"/>
      <c r="W184" s="154"/>
      <c r="X184" s="154"/>
    </row>
    <row r="185" spans="1:24" s="76" customFormat="1" ht="15" customHeight="1" x14ac:dyDescent="0.15">
      <c r="A185" s="28"/>
      <c r="B185" s="25"/>
      <c r="C185" s="64"/>
      <c r="D185" s="53"/>
      <c r="E185" s="84"/>
      <c r="F185" s="84"/>
      <c r="G185" s="444"/>
      <c r="H185" s="395"/>
      <c r="I185" s="25" t="s">
        <v>140</v>
      </c>
      <c r="J185" s="124">
        <v>400000</v>
      </c>
      <c r="K185" s="25" t="s">
        <v>67</v>
      </c>
      <c r="L185" s="25">
        <v>2</v>
      </c>
      <c r="M185" s="25" t="s">
        <v>72</v>
      </c>
      <c r="N185" s="25"/>
      <c r="O185" s="25"/>
      <c r="P185" s="25"/>
      <c r="Q185" s="177" t="s">
        <v>70</v>
      </c>
      <c r="R185" s="117">
        <f t="shared" si="10"/>
        <v>800000</v>
      </c>
      <c r="S185" s="87"/>
      <c r="T185" s="7"/>
      <c r="U185" s="154"/>
      <c r="V185" s="154"/>
      <c r="W185" s="154"/>
      <c r="X185" s="154"/>
    </row>
    <row r="186" spans="1:24" s="76" customFormat="1" ht="15" customHeight="1" x14ac:dyDescent="0.15">
      <c r="A186" s="28"/>
      <c r="B186" s="25"/>
      <c r="C186" s="64"/>
      <c r="D186" s="53"/>
      <c r="E186" s="84"/>
      <c r="F186" s="84"/>
      <c r="G186" s="444"/>
      <c r="H186" s="395"/>
      <c r="I186" s="25" t="s">
        <v>1126</v>
      </c>
      <c r="J186" s="113">
        <v>500000</v>
      </c>
      <c r="K186" s="25" t="s">
        <v>141</v>
      </c>
      <c r="L186" s="25">
        <v>1</v>
      </c>
      <c r="M186" s="25" t="s">
        <v>72</v>
      </c>
      <c r="N186" s="25"/>
      <c r="O186" s="25"/>
      <c r="P186" s="25"/>
      <c r="Q186" s="177" t="s">
        <v>70</v>
      </c>
      <c r="R186" s="117">
        <f t="shared" si="10"/>
        <v>500000</v>
      </c>
      <c r="S186" s="87"/>
      <c r="T186" s="7"/>
      <c r="U186" s="154"/>
      <c r="V186" s="154"/>
      <c r="W186" s="154"/>
      <c r="X186" s="154"/>
    </row>
    <row r="187" spans="1:24" s="76" customFormat="1" ht="15" customHeight="1" x14ac:dyDescent="0.15">
      <c r="A187" s="28"/>
      <c r="B187" s="26"/>
      <c r="C187" s="64"/>
      <c r="D187" s="151"/>
      <c r="E187" s="84"/>
      <c r="F187" s="84"/>
      <c r="G187" s="394"/>
      <c r="H187" s="395"/>
      <c r="I187" s="25" t="s">
        <v>1140</v>
      </c>
      <c r="J187" s="124">
        <v>16050</v>
      </c>
      <c r="K187" s="25" t="s">
        <v>67</v>
      </c>
      <c r="L187" s="25">
        <v>8</v>
      </c>
      <c r="M187" s="25" t="s">
        <v>68</v>
      </c>
      <c r="N187" s="25"/>
      <c r="O187" s="25"/>
      <c r="P187" s="25"/>
      <c r="Q187" s="25" t="s">
        <v>70</v>
      </c>
      <c r="R187" s="117">
        <f t="shared" si="10"/>
        <v>128400</v>
      </c>
      <c r="S187" s="87"/>
      <c r="T187" s="7"/>
      <c r="U187" s="154"/>
      <c r="V187" s="154"/>
      <c r="W187" s="154"/>
      <c r="X187" s="154"/>
    </row>
    <row r="188" spans="1:24" s="76" customFormat="1" ht="15" customHeight="1" x14ac:dyDescent="0.15">
      <c r="A188" s="28"/>
      <c r="B188" s="26"/>
      <c r="C188" s="64"/>
      <c r="D188" s="151"/>
      <c r="E188" s="84"/>
      <c r="F188" s="84"/>
      <c r="G188" s="394"/>
      <c r="H188" s="395"/>
      <c r="I188" s="25" t="s">
        <v>1141</v>
      </c>
      <c r="J188" s="124">
        <v>200000</v>
      </c>
      <c r="K188" s="25" t="s">
        <v>67</v>
      </c>
      <c r="L188" s="25">
        <v>1</v>
      </c>
      <c r="M188" s="25" t="s">
        <v>72</v>
      </c>
      <c r="N188" s="25"/>
      <c r="O188" s="25"/>
      <c r="P188" s="25"/>
      <c r="Q188" s="177" t="s">
        <v>70</v>
      </c>
      <c r="R188" s="117">
        <f t="shared" si="10"/>
        <v>200000</v>
      </c>
      <c r="S188" s="87"/>
      <c r="T188" s="7"/>
    </row>
    <row r="189" spans="1:24" s="76" customFormat="1" ht="15" customHeight="1" x14ac:dyDescent="0.15">
      <c r="A189" s="28"/>
      <c r="B189" s="26"/>
      <c r="C189" s="64"/>
      <c r="D189" s="151"/>
      <c r="E189" s="84"/>
      <c r="F189" s="84"/>
      <c r="G189" s="394"/>
      <c r="H189" s="395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7"/>
      <c r="T189" s="7"/>
    </row>
    <row r="190" spans="1:24" s="76" customFormat="1" ht="15" customHeight="1" x14ac:dyDescent="0.15">
      <c r="A190" s="28"/>
      <c r="B190" s="26"/>
      <c r="C190" s="17"/>
      <c r="D190" s="166"/>
      <c r="E190" s="88"/>
      <c r="F190" s="88"/>
      <c r="G190" s="411"/>
      <c r="H190" s="396"/>
      <c r="I190" s="20"/>
      <c r="J190" s="19"/>
      <c r="K190" s="20"/>
      <c r="L190" s="20"/>
      <c r="M190" s="20"/>
      <c r="N190" s="20"/>
      <c r="O190" s="20"/>
      <c r="P190" s="20"/>
      <c r="Q190" s="20" t="s">
        <v>13</v>
      </c>
      <c r="R190" s="156">
        <f>SUM(R175:R188)</f>
        <v>18988800</v>
      </c>
      <c r="S190" s="87">
        <f>R184</f>
        <v>8000000</v>
      </c>
      <c r="T190" s="7">
        <f>R190-S190</f>
        <v>10988800</v>
      </c>
    </row>
    <row r="191" spans="1:24" s="76" customFormat="1" ht="15" customHeight="1" x14ac:dyDescent="0.15">
      <c r="A191" s="28"/>
      <c r="B191" s="26"/>
      <c r="C191" s="617" t="s">
        <v>142</v>
      </c>
      <c r="D191" s="29"/>
      <c r="E191" s="656">
        <v>5402</v>
      </c>
      <c r="F191" s="656">
        <f>S195/1000</f>
        <v>8400</v>
      </c>
      <c r="G191" s="671">
        <f>F191+F194-E191-E194</f>
        <v>5091</v>
      </c>
      <c r="H191" s="628">
        <f>G191/(E191+E194)</f>
        <v>0.41359980502071653</v>
      </c>
      <c r="I191" s="13" t="s">
        <v>143</v>
      </c>
      <c r="J191" s="14">
        <v>700000</v>
      </c>
      <c r="K191" s="15" t="s">
        <v>67</v>
      </c>
      <c r="L191" s="15">
        <v>12</v>
      </c>
      <c r="M191" s="15" t="s">
        <v>69</v>
      </c>
      <c r="N191" s="15"/>
      <c r="O191" s="15"/>
      <c r="P191" s="15"/>
      <c r="Q191" s="15" t="s">
        <v>70</v>
      </c>
      <c r="R191" s="160">
        <f>J191*L191</f>
        <v>8400000</v>
      </c>
      <c r="S191" s="87"/>
      <c r="T191" s="7"/>
    </row>
    <row r="192" spans="1:24" s="76" customFormat="1" ht="15" customHeight="1" x14ac:dyDescent="0.15">
      <c r="A192" s="28"/>
      <c r="B192" s="26"/>
      <c r="C192" s="618"/>
      <c r="D192" s="34"/>
      <c r="E192" s="657"/>
      <c r="F192" s="657"/>
      <c r="G192" s="673"/>
      <c r="H192" s="629"/>
      <c r="I192" s="25" t="s">
        <v>144</v>
      </c>
      <c r="J192" s="175">
        <v>500000</v>
      </c>
      <c r="K192" s="25" t="s">
        <v>67</v>
      </c>
      <c r="L192" s="25">
        <v>12</v>
      </c>
      <c r="M192" s="25" t="s">
        <v>69</v>
      </c>
      <c r="N192" s="25"/>
      <c r="O192" s="25"/>
      <c r="P192" s="25"/>
      <c r="Q192" s="25" t="s">
        <v>70</v>
      </c>
      <c r="R192" s="139">
        <f>J192*L192</f>
        <v>6000000</v>
      </c>
      <c r="S192" s="87"/>
      <c r="T192" s="7"/>
    </row>
    <row r="193" spans="1:20" s="76" customFormat="1" ht="15" customHeight="1" x14ac:dyDescent="0.15">
      <c r="A193" s="28"/>
      <c r="B193" s="26"/>
      <c r="C193" s="618"/>
      <c r="D193" s="350"/>
      <c r="E193" s="660"/>
      <c r="F193" s="660"/>
      <c r="G193" s="673"/>
      <c r="H193" s="629"/>
      <c r="I193" s="25" t="s">
        <v>1142</v>
      </c>
      <c r="J193" s="175">
        <v>3000000</v>
      </c>
      <c r="K193" s="25" t="s">
        <v>994</v>
      </c>
      <c r="L193" s="25">
        <v>1</v>
      </c>
      <c r="M193" s="25" t="s">
        <v>997</v>
      </c>
      <c r="N193" s="25"/>
      <c r="O193" s="25"/>
      <c r="P193" s="25"/>
      <c r="Q193" s="25"/>
      <c r="R193" s="139">
        <f>J193*L193</f>
        <v>3000000</v>
      </c>
      <c r="S193" s="87"/>
      <c r="T193" s="7"/>
    </row>
    <row r="194" spans="1:20" s="76" customFormat="1" ht="15" customHeight="1" x14ac:dyDescent="0.15">
      <c r="A194" s="28"/>
      <c r="B194" s="26"/>
      <c r="C194" s="618"/>
      <c r="D194" s="34"/>
      <c r="E194" s="658">
        <v>6907</v>
      </c>
      <c r="F194" s="658">
        <f>T195/1000</f>
        <v>9000</v>
      </c>
      <c r="G194" s="673"/>
      <c r="H194" s="629"/>
      <c r="I194" s="25"/>
      <c r="J194" s="124"/>
      <c r="K194" s="25"/>
      <c r="L194" s="25"/>
      <c r="M194" s="25"/>
      <c r="N194" s="25"/>
      <c r="O194" s="25"/>
      <c r="P194" s="25"/>
      <c r="Q194" s="25"/>
      <c r="R194" s="115"/>
      <c r="S194" s="87"/>
      <c r="T194" s="7"/>
    </row>
    <row r="195" spans="1:20" s="76" customFormat="1" ht="15" customHeight="1" x14ac:dyDescent="0.15">
      <c r="A195" s="28"/>
      <c r="B195" s="26"/>
      <c r="C195" s="619"/>
      <c r="D195" s="31"/>
      <c r="E195" s="661"/>
      <c r="F195" s="661"/>
      <c r="G195" s="672"/>
      <c r="H195" s="654"/>
      <c r="I195" s="18"/>
      <c r="J195" s="19"/>
      <c r="K195" s="20"/>
      <c r="L195" s="20"/>
      <c r="M195" s="20"/>
      <c r="N195" s="20"/>
      <c r="O195" s="20"/>
      <c r="P195" s="20"/>
      <c r="Q195" s="20" t="s">
        <v>13</v>
      </c>
      <c r="R195" s="90">
        <f>SUM(R191:R194)</f>
        <v>17400000</v>
      </c>
      <c r="S195" s="87">
        <f>R191</f>
        <v>8400000</v>
      </c>
      <c r="T195" s="7">
        <f>R195-S195</f>
        <v>9000000</v>
      </c>
    </row>
    <row r="196" spans="1:20" s="76" customFormat="1" ht="15" customHeight="1" x14ac:dyDescent="0.15">
      <c r="A196" s="28"/>
      <c r="B196" s="26"/>
      <c r="C196" s="617" t="s">
        <v>145</v>
      </c>
      <c r="D196" s="29"/>
      <c r="E196" s="658">
        <v>5287</v>
      </c>
      <c r="F196" s="658">
        <f>S199/1000</f>
        <v>4200</v>
      </c>
      <c r="G196" s="671">
        <f>F196+F198-E196-E198</f>
        <v>-4887</v>
      </c>
      <c r="H196" s="628">
        <f>G196/(E196+E198)</f>
        <v>-0.40431868950111688</v>
      </c>
      <c r="I196" s="25" t="s">
        <v>146</v>
      </c>
      <c r="J196" s="24">
        <v>600000</v>
      </c>
      <c r="K196" s="25" t="s">
        <v>67</v>
      </c>
      <c r="L196" s="25">
        <v>12</v>
      </c>
      <c r="M196" s="25" t="s">
        <v>69</v>
      </c>
      <c r="N196" s="25"/>
      <c r="O196" s="25"/>
      <c r="P196" s="25"/>
      <c r="Q196" s="25" t="s">
        <v>70</v>
      </c>
      <c r="R196" s="83">
        <f>J196*L196</f>
        <v>7200000</v>
      </c>
      <c r="S196" s="87"/>
      <c r="T196" s="7"/>
    </row>
    <row r="197" spans="1:20" s="76" customFormat="1" ht="15" customHeight="1" x14ac:dyDescent="0.15">
      <c r="A197" s="28"/>
      <c r="B197" s="25"/>
      <c r="C197" s="618"/>
      <c r="D197" s="34"/>
      <c r="E197" s="661"/>
      <c r="F197" s="661"/>
      <c r="G197" s="673"/>
      <c r="H197" s="629"/>
      <c r="I197" s="25"/>
      <c r="J197" s="124"/>
      <c r="K197" s="25"/>
      <c r="L197" s="25"/>
      <c r="M197" s="25"/>
      <c r="N197" s="25"/>
      <c r="O197" s="25"/>
      <c r="P197" s="25"/>
      <c r="Q197" s="25"/>
      <c r="R197" s="167"/>
      <c r="S197" s="87"/>
      <c r="T197" s="7"/>
    </row>
    <row r="198" spans="1:20" s="76" customFormat="1" ht="15" customHeight="1" x14ac:dyDescent="0.15">
      <c r="A198" s="28"/>
      <c r="B198" s="25"/>
      <c r="C198" s="618"/>
      <c r="D198" s="34"/>
      <c r="E198" s="658">
        <v>6800</v>
      </c>
      <c r="F198" s="658">
        <f>T199/1000</f>
        <v>3000</v>
      </c>
      <c r="G198" s="673"/>
      <c r="H198" s="629"/>
      <c r="I198" s="25"/>
      <c r="J198" s="24"/>
      <c r="K198" s="25"/>
      <c r="L198" s="25"/>
      <c r="M198" s="25"/>
      <c r="N198" s="25"/>
      <c r="O198" s="25"/>
      <c r="P198" s="25"/>
      <c r="Q198" s="25"/>
      <c r="R198" s="83"/>
      <c r="S198" s="87"/>
      <c r="T198" s="7"/>
    </row>
    <row r="199" spans="1:20" s="76" customFormat="1" ht="15" customHeight="1" x14ac:dyDescent="0.15">
      <c r="A199" s="28"/>
      <c r="B199" s="25"/>
      <c r="C199" s="619"/>
      <c r="D199" s="31"/>
      <c r="E199" s="661"/>
      <c r="F199" s="661"/>
      <c r="G199" s="672"/>
      <c r="H199" s="654"/>
      <c r="I199" s="178"/>
      <c r="J199" s="179"/>
      <c r="K199" s="178"/>
      <c r="L199" s="178"/>
      <c r="M199" s="178"/>
      <c r="N199" s="178"/>
      <c r="O199" s="178"/>
      <c r="P199" s="178"/>
      <c r="Q199" s="20" t="s">
        <v>13</v>
      </c>
      <c r="R199" s="90">
        <f>SUM(R196:R198)</f>
        <v>7200000</v>
      </c>
      <c r="S199" s="87">
        <v>4200000</v>
      </c>
      <c r="T199" s="7">
        <f>R199-S199</f>
        <v>3000000</v>
      </c>
    </row>
    <row r="200" spans="1:20" s="76" customFormat="1" ht="15" customHeight="1" x14ac:dyDescent="0.15">
      <c r="A200" s="28"/>
      <c r="B200" s="25"/>
      <c r="C200" s="674" t="s">
        <v>147</v>
      </c>
      <c r="D200" s="34"/>
      <c r="E200" s="658">
        <v>0</v>
      </c>
      <c r="F200" s="658">
        <f>S203/1000</f>
        <v>0</v>
      </c>
      <c r="G200" s="671">
        <f>F200+F202-E200-E202</f>
        <v>0</v>
      </c>
      <c r="H200" s="628">
        <f>G200/(E200+E202)</f>
        <v>0</v>
      </c>
      <c r="I200" s="13" t="s">
        <v>148</v>
      </c>
      <c r="J200" s="113">
        <v>700000</v>
      </c>
      <c r="K200" s="15" t="s">
        <v>67</v>
      </c>
      <c r="L200" s="15">
        <v>12</v>
      </c>
      <c r="M200" s="15" t="s">
        <v>69</v>
      </c>
      <c r="N200" s="15"/>
      <c r="O200" s="15"/>
      <c r="P200" s="15"/>
      <c r="Q200" s="15" t="s">
        <v>70</v>
      </c>
      <c r="R200" s="44">
        <f>J200*L200</f>
        <v>8400000</v>
      </c>
      <c r="S200" s="87"/>
      <c r="T200" s="7"/>
    </row>
    <row r="201" spans="1:20" s="76" customFormat="1" ht="15" customHeight="1" x14ac:dyDescent="0.15">
      <c r="A201" s="140"/>
      <c r="B201" s="28"/>
      <c r="C201" s="676"/>
      <c r="D201" s="152"/>
      <c r="E201" s="661"/>
      <c r="F201" s="661"/>
      <c r="G201" s="673"/>
      <c r="H201" s="629"/>
      <c r="I201" s="23"/>
      <c r="J201" s="113"/>
      <c r="K201" s="25"/>
      <c r="L201" s="25"/>
      <c r="M201" s="25"/>
      <c r="N201" s="25"/>
      <c r="O201" s="25"/>
      <c r="P201" s="25"/>
      <c r="Q201" s="25"/>
      <c r="R201" s="40"/>
      <c r="S201" s="87"/>
      <c r="T201" s="7"/>
    </row>
    <row r="202" spans="1:20" s="76" customFormat="1" ht="15" customHeight="1" x14ac:dyDescent="0.15">
      <c r="A202" s="140"/>
      <c r="B202" s="28"/>
      <c r="C202" s="676"/>
      <c r="D202" s="152"/>
      <c r="E202" s="658">
        <v>8400</v>
      </c>
      <c r="F202" s="658">
        <f>T203/1000</f>
        <v>8400</v>
      </c>
      <c r="G202" s="673"/>
      <c r="H202" s="629"/>
      <c r="I202" s="23"/>
      <c r="J202" s="24"/>
      <c r="K202" s="25"/>
      <c r="L202" s="25"/>
      <c r="M202" s="25"/>
      <c r="N202" s="25"/>
      <c r="O202" s="25"/>
      <c r="P202" s="25"/>
      <c r="Q202" s="25"/>
      <c r="R202" s="40"/>
      <c r="S202" s="87"/>
      <c r="T202" s="7"/>
    </row>
    <row r="203" spans="1:20" s="76" customFormat="1" ht="15" customHeight="1" x14ac:dyDescent="0.15">
      <c r="A203" s="140"/>
      <c r="B203" s="28"/>
      <c r="C203" s="676"/>
      <c r="D203" s="152"/>
      <c r="E203" s="659"/>
      <c r="F203" s="659"/>
      <c r="G203" s="673"/>
      <c r="H203" s="629"/>
      <c r="I203" s="23"/>
      <c r="J203" s="24"/>
      <c r="K203" s="25"/>
      <c r="L203" s="25"/>
      <c r="M203" s="25"/>
      <c r="N203" s="25"/>
      <c r="O203" s="25"/>
      <c r="P203" s="25"/>
      <c r="Q203" s="25" t="s">
        <v>13</v>
      </c>
      <c r="R203" s="38">
        <f>SUM(R200:R202)</f>
        <v>8400000</v>
      </c>
      <c r="S203" s="87">
        <v>0</v>
      </c>
      <c r="T203" s="7">
        <f>R203-S203</f>
        <v>8400000</v>
      </c>
    </row>
    <row r="204" spans="1:20" s="76" customFormat="1" ht="15" customHeight="1" x14ac:dyDescent="0.15">
      <c r="A204" s="642" t="s">
        <v>149</v>
      </c>
      <c r="B204" s="617" t="s">
        <v>150</v>
      </c>
      <c r="C204" s="674"/>
      <c r="D204" s="180"/>
      <c r="E204" s="421">
        <f>E206+E211+E216</f>
        <v>263151</v>
      </c>
      <c r="F204" s="421">
        <f>F206+F211+F216</f>
        <v>177393.2</v>
      </c>
      <c r="G204" s="671">
        <f>F204+F205-E204-E205</f>
        <v>-38278.400000000023</v>
      </c>
      <c r="H204" s="628">
        <f>G204/(E204+E205)</f>
        <v>-0.11954416417085419</v>
      </c>
      <c r="I204" s="13"/>
      <c r="J204" s="14"/>
      <c r="K204" s="15"/>
      <c r="L204" s="15"/>
      <c r="M204" s="15"/>
      <c r="N204" s="15"/>
      <c r="O204" s="15"/>
      <c r="P204" s="15"/>
      <c r="Q204" s="15"/>
      <c r="R204" s="16"/>
      <c r="S204" s="87"/>
      <c r="T204" s="7"/>
    </row>
    <row r="205" spans="1:20" s="76" customFormat="1" ht="15" customHeight="1" x14ac:dyDescent="0.15">
      <c r="A205" s="643"/>
      <c r="B205" s="619"/>
      <c r="C205" s="675"/>
      <c r="D205" s="170"/>
      <c r="E205" s="46">
        <f>E207+E213+E217</f>
        <v>57052</v>
      </c>
      <c r="F205" s="46">
        <f>F207+F213+F217</f>
        <v>104531.4</v>
      </c>
      <c r="G205" s="672"/>
      <c r="H205" s="654"/>
      <c r="I205" s="18"/>
      <c r="J205" s="19"/>
      <c r="K205" s="20"/>
      <c r="L205" s="20"/>
      <c r="M205" s="20"/>
      <c r="N205" s="20"/>
      <c r="O205" s="20"/>
      <c r="P205" s="20"/>
      <c r="Q205" s="20"/>
      <c r="R205" s="142">
        <f>SUM(R210,R215,R231)</f>
        <v>281924600</v>
      </c>
      <c r="S205" s="87">
        <f>SUM(S210,S215,S231)</f>
        <v>177393200</v>
      </c>
      <c r="T205" s="87">
        <f>SUM(T210,T215,T231)</f>
        <v>104531400</v>
      </c>
    </row>
    <row r="206" spans="1:20" s="76" customFormat="1" ht="15" customHeight="1" x14ac:dyDescent="0.15">
      <c r="A206" s="128"/>
      <c r="B206" s="29"/>
      <c r="C206" s="617" t="s">
        <v>150</v>
      </c>
      <c r="D206" s="29"/>
      <c r="E206" s="181">
        <v>243292</v>
      </c>
      <c r="F206" s="181">
        <f>S210/1000</f>
        <v>158278</v>
      </c>
      <c r="G206" s="671">
        <f>F206+F207-E206-E207</f>
        <v>-55424</v>
      </c>
      <c r="H206" s="628">
        <f>G206/(E206+E207)</f>
        <v>-0.2049522231754578</v>
      </c>
      <c r="I206" s="15" t="s">
        <v>151</v>
      </c>
      <c r="J206" s="182">
        <v>15000000</v>
      </c>
      <c r="K206" s="15" t="s">
        <v>67</v>
      </c>
      <c r="L206" s="15">
        <v>1</v>
      </c>
      <c r="M206" s="15" t="s">
        <v>72</v>
      </c>
      <c r="N206" s="15"/>
      <c r="O206" s="15"/>
      <c r="P206" s="15"/>
      <c r="Q206" s="15" t="s">
        <v>70</v>
      </c>
      <c r="R206" s="44">
        <v>15000000</v>
      </c>
      <c r="S206" s="7"/>
      <c r="T206" s="7"/>
    </row>
    <row r="207" spans="1:20" s="76" customFormat="1" ht="15" customHeight="1" x14ac:dyDescent="0.15">
      <c r="A207" s="135"/>
      <c r="B207" s="34"/>
      <c r="C207" s="618"/>
      <c r="D207" s="34"/>
      <c r="E207" s="421">
        <v>27132</v>
      </c>
      <c r="F207" s="421">
        <f>T210/1000</f>
        <v>56722</v>
      </c>
      <c r="G207" s="673"/>
      <c r="H207" s="629"/>
      <c r="I207" s="381" t="s">
        <v>1143</v>
      </c>
      <c r="J207" s="183"/>
      <c r="K207" s="25"/>
      <c r="L207" s="349"/>
      <c r="M207" s="349"/>
      <c r="N207" s="349"/>
      <c r="O207" s="349"/>
      <c r="P207" s="349"/>
      <c r="Q207" s="66"/>
      <c r="R207" s="172">
        <v>180000000</v>
      </c>
      <c r="S207" s="7"/>
      <c r="T207" s="7"/>
    </row>
    <row r="208" spans="1:20" s="76" customFormat="1" ht="15" customHeight="1" x14ac:dyDescent="0.15">
      <c r="A208" s="135"/>
      <c r="B208" s="34"/>
      <c r="C208" s="34"/>
      <c r="D208" s="91"/>
      <c r="E208" s="423"/>
      <c r="F208" s="423"/>
      <c r="G208" s="417"/>
      <c r="H208" s="398"/>
      <c r="I208" s="25" t="s">
        <v>1144</v>
      </c>
      <c r="J208" s="175"/>
      <c r="K208" s="25"/>
      <c r="L208" s="25"/>
      <c r="M208" s="25"/>
      <c r="N208" s="25"/>
      <c r="O208" s="25"/>
      <c r="P208" s="25"/>
      <c r="Q208" s="25"/>
      <c r="R208" s="167">
        <v>20000000</v>
      </c>
      <c r="S208" s="7"/>
      <c r="T208" s="7"/>
    </row>
    <row r="209" spans="1:20" s="76" customFormat="1" ht="15" customHeight="1" x14ac:dyDescent="0.15">
      <c r="A209" s="135"/>
      <c r="B209" s="34"/>
      <c r="C209" s="34"/>
      <c r="D209" s="91"/>
      <c r="E209" s="423"/>
      <c r="F209" s="423"/>
      <c r="G209" s="417"/>
      <c r="H209" s="398"/>
      <c r="I209" s="25"/>
      <c r="J209" s="175"/>
      <c r="K209" s="25"/>
      <c r="L209" s="25"/>
      <c r="M209" s="25"/>
      <c r="N209" s="25"/>
      <c r="O209" s="25"/>
      <c r="P209" s="25"/>
      <c r="Q209" s="25"/>
      <c r="R209" s="139"/>
      <c r="S209" s="7"/>
      <c r="T209" s="7"/>
    </row>
    <row r="210" spans="1:20" s="76" customFormat="1" ht="15" customHeight="1" x14ac:dyDescent="0.15">
      <c r="A210" s="135"/>
      <c r="B210" s="34"/>
      <c r="C210" s="31"/>
      <c r="D210" s="157"/>
      <c r="E210" s="422"/>
      <c r="F210" s="422"/>
      <c r="G210" s="420"/>
      <c r="H210" s="448"/>
      <c r="I210" s="20"/>
      <c r="J210" s="184"/>
      <c r="K210" s="20"/>
      <c r="L210" s="20"/>
      <c r="M210" s="20"/>
      <c r="N210" s="20"/>
      <c r="O210" s="20"/>
      <c r="P210" s="20"/>
      <c r="Q210" s="20" t="s">
        <v>13</v>
      </c>
      <c r="R210" s="142">
        <f>SUM(R206:R209)</f>
        <v>215000000</v>
      </c>
      <c r="S210" s="7">
        <v>158278000</v>
      </c>
      <c r="T210" s="7">
        <f>R210-S210</f>
        <v>56722000</v>
      </c>
    </row>
    <row r="211" spans="1:20" s="76" customFormat="1" ht="15" customHeight="1" x14ac:dyDescent="0.15">
      <c r="A211" s="28"/>
      <c r="B211" s="28"/>
      <c r="C211" s="618" t="s">
        <v>152</v>
      </c>
      <c r="D211" s="91"/>
      <c r="E211" s="659"/>
      <c r="F211" s="659">
        <f>S215/1000</f>
        <v>0</v>
      </c>
      <c r="G211" s="673">
        <f>F211+F213-E211-E213</f>
        <v>20000</v>
      </c>
      <c r="H211" s="629">
        <f>G211/(E211+E213)</f>
        <v>2</v>
      </c>
      <c r="I211" s="23" t="s">
        <v>153</v>
      </c>
      <c r="J211" s="124">
        <v>2000000</v>
      </c>
      <c r="K211" s="25" t="s">
        <v>67</v>
      </c>
      <c r="L211" s="25">
        <v>5</v>
      </c>
      <c r="M211" s="25" t="s">
        <v>72</v>
      </c>
      <c r="N211" s="25"/>
      <c r="O211" s="25"/>
      <c r="P211" s="25"/>
      <c r="Q211" s="25" t="s">
        <v>70</v>
      </c>
      <c r="R211" s="115">
        <f>J211*L211</f>
        <v>10000000</v>
      </c>
      <c r="S211" s="7"/>
      <c r="T211" s="7"/>
    </row>
    <row r="212" spans="1:20" s="76" customFormat="1" ht="15" customHeight="1" x14ac:dyDescent="0.15">
      <c r="A212" s="28"/>
      <c r="B212" s="28"/>
      <c r="C212" s="618"/>
      <c r="D212" s="91"/>
      <c r="E212" s="661"/>
      <c r="F212" s="661"/>
      <c r="G212" s="673"/>
      <c r="H212" s="629"/>
      <c r="I212" s="25" t="s">
        <v>433</v>
      </c>
      <c r="J212" s="324"/>
      <c r="K212" s="323"/>
      <c r="L212" s="323"/>
      <c r="M212" s="323"/>
      <c r="N212" s="323"/>
      <c r="O212" s="323"/>
      <c r="P212" s="323"/>
      <c r="Q212" s="323"/>
      <c r="R212" s="115">
        <v>10000000</v>
      </c>
      <c r="S212" s="7"/>
      <c r="T212" s="7"/>
    </row>
    <row r="213" spans="1:20" s="76" customFormat="1" ht="15" customHeight="1" x14ac:dyDescent="0.15">
      <c r="A213" s="28"/>
      <c r="B213" s="28"/>
      <c r="C213" s="618"/>
      <c r="D213" s="91"/>
      <c r="E213" s="656">
        <v>10000</v>
      </c>
      <c r="F213" s="656">
        <f>T215/1000</f>
        <v>30000</v>
      </c>
      <c r="G213" s="673"/>
      <c r="H213" s="629"/>
      <c r="I213" s="25" t="s">
        <v>1145</v>
      </c>
      <c r="J213" s="113">
        <v>1000000</v>
      </c>
      <c r="K213" s="25" t="s">
        <v>67</v>
      </c>
      <c r="L213" s="25">
        <v>10</v>
      </c>
      <c r="M213" s="25" t="s">
        <v>133</v>
      </c>
      <c r="N213" s="25"/>
      <c r="O213" s="25"/>
      <c r="P213" s="25"/>
      <c r="Q213" s="25" t="s">
        <v>70</v>
      </c>
      <c r="R213" s="167">
        <v>10000000</v>
      </c>
      <c r="S213" s="7"/>
      <c r="T213" s="7"/>
    </row>
    <row r="214" spans="1:20" s="76" customFormat="1" ht="15" customHeight="1" x14ac:dyDescent="0.15">
      <c r="A214" s="28"/>
      <c r="B214" s="28"/>
      <c r="C214" s="618"/>
      <c r="D214" s="91"/>
      <c r="E214" s="657"/>
      <c r="F214" s="657"/>
      <c r="G214" s="673"/>
      <c r="H214" s="629"/>
      <c r="I214" s="25"/>
      <c r="J214" s="185"/>
      <c r="K214" s="25"/>
      <c r="L214" s="25"/>
      <c r="M214" s="25"/>
      <c r="N214" s="25"/>
      <c r="O214" s="25"/>
      <c r="P214" s="25"/>
      <c r="Q214" s="25"/>
      <c r="R214" s="83"/>
      <c r="S214" s="7"/>
      <c r="T214" s="7"/>
    </row>
    <row r="215" spans="1:20" s="76" customFormat="1" ht="15" customHeight="1" x14ac:dyDescent="0.15">
      <c r="A215" s="27"/>
      <c r="B215" s="27"/>
      <c r="C215" s="619"/>
      <c r="D215" s="157"/>
      <c r="E215" s="660"/>
      <c r="F215" s="660"/>
      <c r="G215" s="672"/>
      <c r="H215" s="654"/>
      <c r="I215" s="20"/>
      <c r="J215" s="19"/>
      <c r="K215" s="20"/>
      <c r="L215" s="20"/>
      <c r="M215" s="20"/>
      <c r="N215" s="20"/>
      <c r="O215" s="20"/>
      <c r="P215" s="20"/>
      <c r="Q215" s="20" t="s">
        <v>13</v>
      </c>
      <c r="R215" s="90">
        <f>SUM(R211:R214)</f>
        <v>30000000</v>
      </c>
      <c r="S215" s="7"/>
      <c r="T215" s="7">
        <f>R215-S215</f>
        <v>30000000</v>
      </c>
    </row>
    <row r="216" spans="1:20" s="76" customFormat="1" ht="15" customHeight="1" x14ac:dyDescent="0.15">
      <c r="A216" s="28"/>
      <c r="B216" s="25"/>
      <c r="C216" s="677" t="s">
        <v>154</v>
      </c>
      <c r="D216" s="161"/>
      <c r="E216" s="422">
        <v>19859</v>
      </c>
      <c r="F216" s="434">
        <f>S231/1000</f>
        <v>19115.2</v>
      </c>
      <c r="G216" s="673">
        <f>F216+F217-E216-E217</f>
        <v>-2854.3999999999942</v>
      </c>
      <c r="H216" s="629">
        <f>G216/(E216+E217)</f>
        <v>-7.1756454410618523E-2</v>
      </c>
      <c r="I216" s="25" t="s">
        <v>155</v>
      </c>
      <c r="J216" s="124">
        <v>500000</v>
      </c>
      <c r="K216" s="24" t="s">
        <v>67</v>
      </c>
      <c r="L216" s="24">
        <v>12</v>
      </c>
      <c r="M216" s="24" t="s">
        <v>69</v>
      </c>
      <c r="N216" s="24"/>
      <c r="O216" s="24"/>
      <c r="P216" s="24"/>
      <c r="Q216" s="24" t="s">
        <v>70</v>
      </c>
      <c r="R216" s="117">
        <f>J216*L216</f>
        <v>6000000</v>
      </c>
      <c r="S216" s="7"/>
      <c r="T216" s="7"/>
    </row>
    <row r="217" spans="1:20" s="76" customFormat="1" ht="15" customHeight="1" x14ac:dyDescent="0.15">
      <c r="A217" s="28"/>
      <c r="B217" s="26"/>
      <c r="C217" s="678"/>
      <c r="D217" s="91"/>
      <c r="E217" s="84">
        <v>19920</v>
      </c>
      <c r="F217" s="84">
        <f>T231/1000</f>
        <v>17809.400000000001</v>
      </c>
      <c r="G217" s="673"/>
      <c r="H217" s="629"/>
      <c r="I217" s="25" t="s">
        <v>156</v>
      </c>
      <c r="J217" s="124">
        <v>500000</v>
      </c>
      <c r="K217" s="24" t="s">
        <v>67</v>
      </c>
      <c r="L217" s="24">
        <v>12</v>
      </c>
      <c r="M217" s="24" t="s">
        <v>69</v>
      </c>
      <c r="N217" s="24"/>
      <c r="O217" s="24"/>
      <c r="P217" s="24"/>
      <c r="Q217" s="24" t="s">
        <v>70</v>
      </c>
      <c r="R217" s="117">
        <f>J217*L217</f>
        <v>6000000</v>
      </c>
      <c r="S217" s="7"/>
      <c r="T217" s="7"/>
    </row>
    <row r="218" spans="1:20" s="76" customFormat="1" ht="15" customHeight="1" x14ac:dyDescent="0.15">
      <c r="A218" s="28"/>
      <c r="B218" s="25"/>
      <c r="C218" s="528"/>
      <c r="D218" s="150"/>
      <c r="E218" s="84"/>
      <c r="F218" s="84"/>
      <c r="G218" s="336"/>
      <c r="H218" s="398"/>
      <c r="I218" s="25" t="s">
        <v>998</v>
      </c>
      <c r="J218" s="24">
        <v>770000</v>
      </c>
      <c r="K218" s="24" t="s">
        <v>67</v>
      </c>
      <c r="L218" s="24">
        <v>1</v>
      </c>
      <c r="M218" s="24" t="s">
        <v>157</v>
      </c>
      <c r="N218" s="24"/>
      <c r="O218" s="24"/>
      <c r="P218" s="24"/>
      <c r="Q218" s="24" t="s">
        <v>70</v>
      </c>
      <c r="R218" s="85">
        <f t="shared" ref="R218:R224" si="11">J218*L218</f>
        <v>770000</v>
      </c>
      <c r="S218" s="7"/>
      <c r="T218" s="7"/>
    </row>
    <row r="219" spans="1:20" s="76" customFormat="1" ht="15" customHeight="1" x14ac:dyDescent="0.15">
      <c r="A219" s="28"/>
      <c r="B219" s="25"/>
      <c r="C219" s="528"/>
      <c r="D219" s="349"/>
      <c r="E219" s="84"/>
      <c r="F219" s="84"/>
      <c r="G219" s="336"/>
      <c r="H219" s="398"/>
      <c r="I219" s="25" t="s">
        <v>1146</v>
      </c>
      <c r="J219" s="24">
        <v>154000</v>
      </c>
      <c r="K219" s="24" t="s">
        <v>994</v>
      </c>
      <c r="L219" s="24">
        <v>12</v>
      </c>
      <c r="M219" s="24" t="s">
        <v>999</v>
      </c>
      <c r="N219" s="24"/>
      <c r="O219" s="24"/>
      <c r="P219" s="24"/>
      <c r="Q219" s="24" t="s">
        <v>996</v>
      </c>
      <c r="R219" s="85">
        <f t="shared" si="11"/>
        <v>1848000</v>
      </c>
      <c r="S219" s="7"/>
      <c r="T219" s="7"/>
    </row>
    <row r="220" spans="1:20" s="76" customFormat="1" ht="15" customHeight="1" x14ac:dyDescent="0.15">
      <c r="A220" s="28"/>
      <c r="B220" s="25"/>
      <c r="C220" s="350"/>
      <c r="D220" s="349"/>
      <c r="E220" s="84"/>
      <c r="F220" s="84"/>
      <c r="G220" s="336"/>
      <c r="H220" s="398"/>
      <c r="I220" s="25" t="s">
        <v>1147</v>
      </c>
      <c r="J220" s="24">
        <v>359700</v>
      </c>
      <c r="K220" s="24" t="s">
        <v>994</v>
      </c>
      <c r="L220" s="24">
        <v>12</v>
      </c>
      <c r="M220" s="24" t="s">
        <v>999</v>
      </c>
      <c r="N220" s="24"/>
      <c r="O220" s="24"/>
      <c r="P220" s="24"/>
      <c r="Q220" s="24" t="s">
        <v>996</v>
      </c>
      <c r="R220" s="85">
        <f t="shared" si="11"/>
        <v>4316400</v>
      </c>
      <c r="S220" s="7"/>
      <c r="T220" s="7"/>
    </row>
    <row r="221" spans="1:20" s="76" customFormat="1" ht="15" customHeight="1" x14ac:dyDescent="0.15">
      <c r="A221" s="28"/>
      <c r="B221" s="25"/>
      <c r="C221" s="350"/>
      <c r="D221" s="349"/>
      <c r="E221" s="84"/>
      <c r="F221" s="84"/>
      <c r="G221" s="336"/>
      <c r="H221" s="398"/>
      <c r="I221" s="25" t="s">
        <v>1148</v>
      </c>
      <c r="J221" s="24">
        <v>171700</v>
      </c>
      <c r="K221" s="24" t="s">
        <v>994</v>
      </c>
      <c r="L221" s="24">
        <v>12</v>
      </c>
      <c r="M221" s="24" t="s">
        <v>999</v>
      </c>
      <c r="N221" s="24"/>
      <c r="O221" s="24"/>
      <c r="P221" s="24"/>
      <c r="Q221" s="24" t="s">
        <v>996</v>
      </c>
      <c r="R221" s="85">
        <f t="shared" si="11"/>
        <v>2060400</v>
      </c>
      <c r="S221" s="7"/>
      <c r="T221" s="7"/>
    </row>
    <row r="222" spans="1:20" s="76" customFormat="1" ht="15" customHeight="1" x14ac:dyDescent="0.15">
      <c r="A222" s="28"/>
      <c r="B222" s="25"/>
      <c r="C222" s="350"/>
      <c r="D222" s="349"/>
      <c r="E222" s="84"/>
      <c r="F222" s="84"/>
      <c r="G222" s="336"/>
      <c r="H222" s="398"/>
      <c r="I222" s="25" t="s">
        <v>1149</v>
      </c>
      <c r="J222" s="24">
        <v>37400</v>
      </c>
      <c r="K222" s="24" t="s">
        <v>994</v>
      </c>
      <c r="L222" s="24">
        <v>12</v>
      </c>
      <c r="M222" s="24" t="s">
        <v>999</v>
      </c>
      <c r="N222" s="24"/>
      <c r="O222" s="24"/>
      <c r="P222" s="24"/>
      <c r="Q222" s="24" t="s">
        <v>996</v>
      </c>
      <c r="R222" s="85">
        <f t="shared" si="11"/>
        <v>448800</v>
      </c>
      <c r="S222" s="7"/>
      <c r="T222" s="7"/>
    </row>
    <row r="223" spans="1:20" s="76" customFormat="1" ht="15" customHeight="1" x14ac:dyDescent="0.15">
      <c r="A223" s="28"/>
      <c r="B223" s="25"/>
      <c r="C223" s="350"/>
      <c r="D223" s="349"/>
      <c r="E223" s="84"/>
      <c r="F223" s="84"/>
      <c r="G223" s="336"/>
      <c r="H223" s="398"/>
      <c r="I223" s="25" t="s">
        <v>1150</v>
      </c>
      <c r="J223" s="24">
        <v>531000</v>
      </c>
      <c r="K223" s="24" t="s">
        <v>994</v>
      </c>
      <c r="L223" s="24">
        <v>12</v>
      </c>
      <c r="M223" s="24" t="s">
        <v>999</v>
      </c>
      <c r="N223" s="24"/>
      <c r="O223" s="24"/>
      <c r="P223" s="24"/>
      <c r="Q223" s="24" t="s">
        <v>996</v>
      </c>
      <c r="R223" s="85">
        <f t="shared" si="11"/>
        <v>6372000</v>
      </c>
      <c r="S223" s="7"/>
      <c r="T223" s="7"/>
    </row>
    <row r="224" spans="1:20" s="76" customFormat="1" ht="15" customHeight="1" x14ac:dyDescent="0.15">
      <c r="A224" s="28"/>
      <c r="B224" s="25"/>
      <c r="C224" s="350"/>
      <c r="D224" s="349"/>
      <c r="E224" s="84"/>
      <c r="F224" s="84"/>
      <c r="G224" s="336"/>
      <c r="H224" s="398"/>
      <c r="I224" s="25" t="s">
        <v>1151</v>
      </c>
      <c r="J224" s="124">
        <v>165000</v>
      </c>
      <c r="K224" s="24"/>
      <c r="L224" s="24">
        <v>5</v>
      </c>
      <c r="M224" s="24" t="s">
        <v>995</v>
      </c>
      <c r="N224" s="24"/>
      <c r="O224" s="24"/>
      <c r="P224" s="24"/>
      <c r="Q224" s="24" t="s">
        <v>996</v>
      </c>
      <c r="R224" s="117">
        <f t="shared" si="11"/>
        <v>825000</v>
      </c>
      <c r="S224" s="7"/>
      <c r="T224" s="7"/>
    </row>
    <row r="225" spans="1:20" s="76" customFormat="1" ht="15" customHeight="1" x14ac:dyDescent="0.15">
      <c r="A225" s="28"/>
      <c r="B225" s="25"/>
      <c r="C225" s="34"/>
      <c r="D225" s="150"/>
      <c r="E225" s="84"/>
      <c r="F225" s="84"/>
      <c r="G225" s="336"/>
      <c r="H225" s="398"/>
      <c r="I225" s="25" t="s">
        <v>1152</v>
      </c>
      <c r="J225" s="124">
        <v>4000000</v>
      </c>
      <c r="K225" s="24" t="s">
        <v>1128</v>
      </c>
      <c r="L225" s="24">
        <v>1</v>
      </c>
      <c r="M225" s="24" t="s">
        <v>1129</v>
      </c>
      <c r="N225" s="24"/>
      <c r="O225" s="24"/>
      <c r="P225" s="24"/>
      <c r="Q225" s="24"/>
      <c r="R225" s="85">
        <v>4000000</v>
      </c>
      <c r="S225" s="7"/>
      <c r="T225" s="7"/>
    </row>
    <row r="226" spans="1:20" s="76" customFormat="1" ht="15" customHeight="1" x14ac:dyDescent="0.15">
      <c r="A226" s="28"/>
      <c r="B226" s="25"/>
      <c r="C226" s="350"/>
      <c r="D226" s="349"/>
      <c r="E226" s="84"/>
      <c r="F226" s="84"/>
      <c r="G226" s="336"/>
      <c r="H226" s="398"/>
      <c r="I226" s="25" t="s">
        <v>1131</v>
      </c>
      <c r="J226" s="124">
        <v>462000</v>
      </c>
      <c r="K226" s="24" t="s">
        <v>994</v>
      </c>
      <c r="L226" s="24">
        <v>2</v>
      </c>
      <c r="M226" s="24" t="s">
        <v>995</v>
      </c>
      <c r="N226" s="24"/>
      <c r="O226" s="24"/>
      <c r="P226" s="24"/>
      <c r="Q226" s="24" t="s">
        <v>996</v>
      </c>
      <c r="R226" s="117">
        <f>J226*L226</f>
        <v>924000</v>
      </c>
      <c r="S226" s="7"/>
      <c r="T226" s="7"/>
    </row>
    <row r="227" spans="1:20" s="76" customFormat="1" ht="15" customHeight="1" x14ac:dyDescent="0.15">
      <c r="A227" s="28"/>
      <c r="B227" s="25"/>
      <c r="C227" s="302"/>
      <c r="D227" s="308"/>
      <c r="E227" s="84"/>
      <c r="F227" s="84"/>
      <c r="G227" s="336"/>
      <c r="H227" s="398"/>
      <c r="I227" s="25" t="s">
        <v>1153</v>
      </c>
      <c r="J227" s="24">
        <v>330000</v>
      </c>
      <c r="K227" s="24" t="s">
        <v>994</v>
      </c>
      <c r="L227" s="24">
        <v>2</v>
      </c>
      <c r="M227" s="24" t="s">
        <v>995</v>
      </c>
      <c r="N227" s="24"/>
      <c r="O227" s="24"/>
      <c r="P227" s="24"/>
      <c r="Q227" s="24"/>
      <c r="R227" s="85">
        <f t="shared" ref="R227:R228" si="12">J227*L227</f>
        <v>660000</v>
      </c>
      <c r="S227" s="7"/>
      <c r="T227" s="7"/>
    </row>
    <row r="228" spans="1:20" s="76" customFormat="1" ht="15" customHeight="1" x14ac:dyDescent="0.15">
      <c r="A228" s="28"/>
      <c r="B228" s="25"/>
      <c r="C228" s="34"/>
      <c r="D228" s="150"/>
      <c r="E228" s="84"/>
      <c r="F228" s="84"/>
      <c r="G228" s="336"/>
      <c r="H228" s="398"/>
      <c r="I228" s="25" t="s">
        <v>1154</v>
      </c>
      <c r="J228" s="124">
        <v>60000</v>
      </c>
      <c r="K228" s="24" t="s">
        <v>994</v>
      </c>
      <c r="L228" s="24">
        <v>1</v>
      </c>
      <c r="M228" s="24" t="s">
        <v>995</v>
      </c>
      <c r="N228" s="24"/>
      <c r="O228" s="24"/>
      <c r="P228" s="24"/>
      <c r="Q228" s="24"/>
      <c r="R228" s="117">
        <f t="shared" si="12"/>
        <v>60000</v>
      </c>
      <c r="S228" s="7"/>
      <c r="T228" s="7"/>
    </row>
    <row r="229" spans="1:20" s="76" customFormat="1" ht="15" customHeight="1" x14ac:dyDescent="0.15">
      <c r="A229" s="28"/>
      <c r="B229" s="25"/>
      <c r="C229" s="350"/>
      <c r="D229" s="349"/>
      <c r="E229" s="84"/>
      <c r="F229" s="84"/>
      <c r="G229" s="336"/>
      <c r="H229" s="398"/>
      <c r="I229" s="25" t="s">
        <v>1155</v>
      </c>
      <c r="J229" s="24">
        <v>220000</v>
      </c>
      <c r="K229" s="24" t="s">
        <v>62</v>
      </c>
      <c r="L229" s="24">
        <v>12</v>
      </c>
      <c r="M229" s="24" t="s">
        <v>105</v>
      </c>
      <c r="N229" s="24"/>
      <c r="O229" s="24"/>
      <c r="P229" s="24"/>
      <c r="Q229" s="24" t="s">
        <v>65</v>
      </c>
      <c r="R229" s="85">
        <f>J229*L229</f>
        <v>2640000</v>
      </c>
      <c r="S229" s="7"/>
      <c r="T229" s="7"/>
    </row>
    <row r="230" spans="1:20" s="76" customFormat="1" ht="15" customHeight="1" x14ac:dyDescent="0.15">
      <c r="A230" s="28"/>
      <c r="B230" s="25"/>
      <c r="C230" s="64"/>
      <c r="D230" s="151"/>
      <c r="E230" s="84"/>
      <c r="F230" s="84"/>
      <c r="G230" s="394"/>
      <c r="H230" s="407"/>
      <c r="I230" s="25"/>
      <c r="J230" s="175"/>
      <c r="K230" s="25"/>
      <c r="L230" s="25"/>
      <c r="M230" s="25"/>
      <c r="N230" s="25"/>
      <c r="O230" s="25"/>
      <c r="P230" s="25"/>
      <c r="Q230" s="25"/>
      <c r="R230" s="139"/>
      <c r="S230" s="7"/>
      <c r="T230" s="7"/>
    </row>
    <row r="231" spans="1:20" s="76" customFormat="1" ht="15" customHeight="1" x14ac:dyDescent="0.15">
      <c r="A231" s="27"/>
      <c r="B231" s="20"/>
      <c r="C231" s="17"/>
      <c r="D231" s="166"/>
      <c r="E231" s="88"/>
      <c r="F231" s="88"/>
      <c r="G231" s="411"/>
      <c r="H231" s="408"/>
      <c r="I231" s="20"/>
      <c r="J231" s="19"/>
      <c r="K231" s="20"/>
      <c r="L231" s="20"/>
      <c r="M231" s="20"/>
      <c r="N231" s="20"/>
      <c r="O231" s="20"/>
      <c r="P231" s="20"/>
      <c r="Q231" s="20" t="s">
        <v>13</v>
      </c>
      <c r="R231" s="90">
        <f>SUM(R216:R229)</f>
        <v>36924600</v>
      </c>
      <c r="S231" s="87">
        <f>SUM(R218:R223,R227)+R229-400</f>
        <v>19115200</v>
      </c>
      <c r="T231" s="7">
        <f>R231-S231</f>
        <v>17809400</v>
      </c>
    </row>
    <row r="232" spans="1:20" s="189" customFormat="1" ht="18.75" customHeight="1" x14ac:dyDescent="0.15">
      <c r="A232" s="617" t="s">
        <v>158</v>
      </c>
      <c r="B232" s="15"/>
      <c r="C232" s="11"/>
      <c r="D232" s="186"/>
      <c r="E232" s="421">
        <f>E234</f>
        <v>37518</v>
      </c>
      <c r="F232" s="421">
        <f>F234</f>
        <v>51480.800000000003</v>
      </c>
      <c r="G232" s="671">
        <f>F232+F233-E232-E233</f>
        <v>-1023509.0100000002</v>
      </c>
      <c r="H232" s="628">
        <f>G232/(E232+E233)</f>
        <v>-0.19691291177474982</v>
      </c>
      <c r="I232" s="15"/>
      <c r="J232" s="14"/>
      <c r="K232" s="15"/>
      <c r="L232" s="361"/>
      <c r="M232" s="15"/>
      <c r="N232" s="15"/>
      <c r="O232" s="15"/>
      <c r="P232" s="15"/>
      <c r="Q232" s="15"/>
      <c r="R232" s="187"/>
      <c r="S232" s="188"/>
      <c r="T232" s="7"/>
    </row>
    <row r="233" spans="1:20" s="189" customFormat="1" ht="18.75" customHeight="1" x14ac:dyDescent="0.15">
      <c r="A233" s="619"/>
      <c r="B233" s="20"/>
      <c r="C233" s="17"/>
      <c r="D233" s="89"/>
      <c r="E233" s="46">
        <f>E235</f>
        <v>5160257</v>
      </c>
      <c r="F233" s="46">
        <f>F235</f>
        <v>4122785.19</v>
      </c>
      <c r="G233" s="672"/>
      <c r="H233" s="654"/>
      <c r="I233" s="20"/>
      <c r="J233" s="19"/>
      <c r="K233" s="20"/>
      <c r="L233" s="20"/>
      <c r="M233" s="20"/>
      <c r="N233" s="20"/>
      <c r="O233" s="20"/>
      <c r="P233" s="20"/>
      <c r="Q233" s="20"/>
      <c r="R233" s="190"/>
      <c r="S233" s="188">
        <f>SUM(S238,S433,S479,S554,S693,S708,S848,S923,S952,S1042,S1059,S1075)</f>
        <v>51480800</v>
      </c>
      <c r="T233" s="188">
        <f>SUM(T238,T433,T479,T554,T693,T708,T848,T923,T952,T1042,T1059,T1075)</f>
        <v>4122785190</v>
      </c>
    </row>
    <row r="234" spans="1:20" s="189" customFormat="1" ht="17.25" customHeight="1" x14ac:dyDescent="0.15">
      <c r="A234" s="34"/>
      <c r="B234" s="617" t="s">
        <v>158</v>
      </c>
      <c r="C234" s="64"/>
      <c r="D234" s="53"/>
      <c r="E234" s="46">
        <f>SUM(E236,E432,E478,E553,E692,E705,E845,E922,E1040,E1073,E950,E1057)</f>
        <v>37518</v>
      </c>
      <c r="F234" s="46">
        <f>SUM(F236,F432,F478,F553,F692,F705,F845,F922,F1040,F1073,F950,F1057)</f>
        <v>51480.800000000003</v>
      </c>
      <c r="G234" s="671">
        <f>F234+F235-E234-E235</f>
        <v>-1023509.0100000002</v>
      </c>
      <c r="H234" s="628">
        <f>G234/(E235+E234)</f>
        <v>-0.19691291177474982</v>
      </c>
      <c r="I234" s="25"/>
      <c r="J234" s="24"/>
      <c r="K234" s="25"/>
      <c r="L234" s="25"/>
      <c r="M234" s="25"/>
      <c r="N234" s="25"/>
      <c r="O234" s="25"/>
      <c r="P234" s="25"/>
      <c r="Q234" s="25"/>
      <c r="R234" s="191"/>
      <c r="S234" s="67"/>
      <c r="T234" s="7"/>
    </row>
    <row r="235" spans="1:20" s="189" customFormat="1" ht="17.25" customHeight="1" x14ac:dyDescent="0.15">
      <c r="A235" s="34"/>
      <c r="B235" s="618"/>
      <c r="C235" s="64"/>
      <c r="D235" s="53"/>
      <c r="E235" s="423">
        <f>SUM(E238,E433,E479,E554,E693,E707,E847,E923,E952,E1042,E1059,E1075)</f>
        <v>5160257</v>
      </c>
      <c r="F235" s="423">
        <f>SUM(F238,F433,F479,F554,F693,F707,F847,F923,F952,F1042,F1059,F1075)</f>
        <v>4122785.19</v>
      </c>
      <c r="G235" s="673"/>
      <c r="H235" s="629"/>
      <c r="I235" s="25"/>
      <c r="J235" s="24"/>
      <c r="K235" s="25"/>
      <c r="L235" s="25"/>
      <c r="M235" s="25"/>
      <c r="N235" s="25"/>
      <c r="O235" s="25"/>
      <c r="P235" s="25"/>
      <c r="Q235" s="25"/>
      <c r="R235" s="191"/>
      <c r="S235" s="67"/>
      <c r="T235" s="7"/>
    </row>
    <row r="236" spans="1:20" s="189" customFormat="1" ht="15" customHeight="1" x14ac:dyDescent="0.15">
      <c r="A236" s="28"/>
      <c r="B236" s="192"/>
      <c r="C236" s="642" t="s">
        <v>159</v>
      </c>
      <c r="D236" s="11"/>
      <c r="E236" s="656">
        <f>SUM(E239,E252,E256,E286,E324,E328,E373,E420)</f>
        <v>10318</v>
      </c>
      <c r="F236" s="656">
        <f>SUM(F239,F252,F256,F286,F324,F328,F373,F420)</f>
        <v>23217.8</v>
      </c>
      <c r="G236" s="671">
        <f>F236+F238-E236-E238</f>
        <v>10988.309999999998</v>
      </c>
      <c r="H236" s="628">
        <f>G236/(E236+E238)</f>
        <v>5.5168291678799858E-2</v>
      </c>
      <c r="I236" s="15"/>
      <c r="J236" s="14"/>
      <c r="K236" s="15"/>
      <c r="L236" s="15"/>
      <c r="M236" s="15"/>
      <c r="N236" s="15"/>
      <c r="O236" s="15"/>
      <c r="P236" s="15"/>
      <c r="Q236" s="15"/>
      <c r="R236" s="187"/>
      <c r="S236" s="67"/>
      <c r="T236" s="7"/>
    </row>
    <row r="237" spans="1:20" s="189" customFormat="1" ht="15" customHeight="1" x14ac:dyDescent="0.15">
      <c r="A237" s="28"/>
      <c r="B237" s="140"/>
      <c r="C237" s="655"/>
      <c r="D237" s="64"/>
      <c r="E237" s="660"/>
      <c r="F237" s="660"/>
      <c r="G237" s="673"/>
      <c r="H237" s="629"/>
      <c r="I237" s="25"/>
      <c r="J237" s="24"/>
      <c r="K237" s="25"/>
      <c r="L237" s="25"/>
      <c r="M237" s="25"/>
      <c r="N237" s="25"/>
      <c r="O237" s="25"/>
      <c r="P237" s="25"/>
      <c r="Q237" s="25"/>
      <c r="R237" s="191"/>
      <c r="S237" s="67"/>
      <c r="T237" s="7"/>
    </row>
    <row r="238" spans="1:20" s="189" customFormat="1" ht="15" customHeight="1" x14ac:dyDescent="0.15">
      <c r="A238" s="28"/>
      <c r="B238" s="28"/>
      <c r="C238" s="619"/>
      <c r="D238" s="17"/>
      <c r="E238" s="422">
        <f>SUM(E241,E253,E258,E288,E326,E330,E375,E421)</f>
        <v>188860</v>
      </c>
      <c r="F238" s="422">
        <f>SUM(F241,F253,F258,F288,F326,F330,F375,F421)</f>
        <v>186948.51</v>
      </c>
      <c r="G238" s="672"/>
      <c r="H238" s="654"/>
      <c r="I238" s="20"/>
      <c r="J238" s="19"/>
      <c r="K238" s="20"/>
      <c r="L238" s="20"/>
      <c r="M238" s="20"/>
      <c r="N238" s="20"/>
      <c r="O238" s="20"/>
      <c r="P238" s="20"/>
      <c r="Q238" s="20"/>
      <c r="R238" s="190"/>
      <c r="S238" s="67">
        <f>SUM(S250,S255,S285,S323,S327,S372,S419,S431)</f>
        <v>23217800</v>
      </c>
      <c r="T238" s="67">
        <f>SUM(T250,T255,T285,T323,T327,T372,T419,T431)</f>
        <v>186948510</v>
      </c>
    </row>
    <row r="239" spans="1:20" s="189" customFormat="1" ht="15" customHeight="1" x14ac:dyDescent="0.15">
      <c r="A239" s="28"/>
      <c r="B239" s="26"/>
      <c r="C239" s="192"/>
      <c r="D239" s="682" t="s">
        <v>160</v>
      </c>
      <c r="E239" s="656">
        <v>3920</v>
      </c>
      <c r="F239" s="656">
        <f>S250/1000</f>
        <v>760</v>
      </c>
      <c r="G239" s="671">
        <f>F239+F241-E239-E241</f>
        <v>-3414</v>
      </c>
      <c r="H239" s="628">
        <f>G239/(E239+E241)</f>
        <v>-0.72208121827411165</v>
      </c>
      <c r="I239" s="13" t="s">
        <v>434</v>
      </c>
      <c r="J239" s="14"/>
      <c r="K239" s="15"/>
      <c r="L239" s="15"/>
      <c r="M239" s="15"/>
      <c r="N239" s="15"/>
      <c r="O239" s="15"/>
      <c r="P239" s="15"/>
      <c r="Q239" s="15"/>
      <c r="R239" s="187">
        <f>SUM(R240:R242)</f>
        <v>760000</v>
      </c>
      <c r="S239" s="67"/>
      <c r="T239" s="7"/>
    </row>
    <row r="240" spans="1:20" s="189" customFormat="1" ht="15" customHeight="1" x14ac:dyDescent="0.15">
      <c r="A240" s="28"/>
      <c r="B240" s="26"/>
      <c r="C240" s="140"/>
      <c r="D240" s="681"/>
      <c r="E240" s="660"/>
      <c r="F240" s="660"/>
      <c r="G240" s="673"/>
      <c r="H240" s="629"/>
      <c r="I240" s="23" t="s">
        <v>1001</v>
      </c>
      <c r="J240" s="193">
        <v>20000</v>
      </c>
      <c r="K240" s="25" t="s">
        <v>67</v>
      </c>
      <c r="L240" s="150">
        <v>2</v>
      </c>
      <c r="M240" s="150" t="s">
        <v>72</v>
      </c>
      <c r="N240" s="150" t="s">
        <v>67</v>
      </c>
      <c r="O240" s="150">
        <v>6</v>
      </c>
      <c r="P240" s="66" t="s">
        <v>68</v>
      </c>
      <c r="Q240" s="25" t="s">
        <v>70</v>
      </c>
      <c r="R240" s="176">
        <f>J240*L240*O240</f>
        <v>240000</v>
      </c>
      <c r="S240" s="67"/>
      <c r="T240" s="7"/>
    </row>
    <row r="241" spans="1:20" s="189" customFormat="1" ht="15" customHeight="1" x14ac:dyDescent="0.15">
      <c r="A241" s="28"/>
      <c r="B241" s="26"/>
      <c r="C241" s="135"/>
      <c r="D241" s="194"/>
      <c r="E241" s="657">
        <v>808</v>
      </c>
      <c r="F241" s="657">
        <f>T250/1000</f>
        <v>554</v>
      </c>
      <c r="G241" s="673"/>
      <c r="H241" s="629"/>
      <c r="I241" s="23" t="s">
        <v>161</v>
      </c>
      <c r="J241" s="193">
        <v>20000</v>
      </c>
      <c r="K241" s="25" t="s">
        <v>67</v>
      </c>
      <c r="L241" s="150">
        <v>2</v>
      </c>
      <c r="M241" s="150" t="s">
        <v>72</v>
      </c>
      <c r="N241" s="150" t="s">
        <v>67</v>
      </c>
      <c r="O241" s="150">
        <v>7</v>
      </c>
      <c r="P241" s="66" t="s">
        <v>68</v>
      </c>
      <c r="Q241" s="25" t="s">
        <v>70</v>
      </c>
      <c r="R241" s="176">
        <f>J241*L241*O241</f>
        <v>280000</v>
      </c>
      <c r="S241" s="67"/>
      <c r="T241" s="7"/>
    </row>
    <row r="242" spans="1:20" s="189" customFormat="1" ht="15" customHeight="1" x14ac:dyDescent="0.15">
      <c r="A242" s="28"/>
      <c r="B242" s="26"/>
      <c r="C242" s="135"/>
      <c r="D242" s="194"/>
      <c r="E242" s="657"/>
      <c r="F242" s="657"/>
      <c r="G242" s="673"/>
      <c r="H242" s="629"/>
      <c r="I242" s="25" t="s">
        <v>1002</v>
      </c>
      <c r="J242" s="193">
        <v>20000</v>
      </c>
      <c r="K242" s="25" t="s">
        <v>67</v>
      </c>
      <c r="L242" s="150">
        <v>2</v>
      </c>
      <c r="M242" s="150" t="s">
        <v>72</v>
      </c>
      <c r="N242" s="150" t="s">
        <v>67</v>
      </c>
      <c r="O242" s="150">
        <v>6</v>
      </c>
      <c r="P242" s="66" t="s">
        <v>68</v>
      </c>
      <c r="Q242" s="25" t="s">
        <v>70</v>
      </c>
      <c r="R242" s="176">
        <f>J242*L242*O242</f>
        <v>240000</v>
      </c>
      <c r="S242" s="188"/>
      <c r="T242" s="7"/>
    </row>
    <row r="243" spans="1:20" s="189" customFormat="1" ht="15" customHeight="1" x14ac:dyDescent="0.15">
      <c r="A243" s="28"/>
      <c r="B243" s="25"/>
      <c r="C243" s="64"/>
      <c r="D243" s="168"/>
      <c r="E243" s="85"/>
      <c r="F243" s="85"/>
      <c r="G243" s="394"/>
      <c r="H243" s="395"/>
      <c r="I243" s="23" t="s">
        <v>993</v>
      </c>
      <c r="J243" s="183"/>
      <c r="K243" s="24"/>
      <c r="L243" s="304"/>
      <c r="M243" s="304"/>
      <c r="N243" s="304"/>
      <c r="O243" s="304"/>
      <c r="P243" s="67"/>
      <c r="Q243" s="24"/>
      <c r="R243" s="250">
        <f>SUM(R244:R248)</f>
        <v>554000</v>
      </c>
      <c r="S243" s="188"/>
      <c r="T243" s="7"/>
    </row>
    <row r="244" spans="1:20" s="189" customFormat="1" ht="15" customHeight="1" x14ac:dyDescent="0.15">
      <c r="A244" s="28"/>
      <c r="B244" s="25"/>
      <c r="C244" s="64"/>
      <c r="D244" s="168"/>
      <c r="E244" s="85"/>
      <c r="F244" s="85"/>
      <c r="G244" s="394"/>
      <c r="H244" s="395"/>
      <c r="I244" s="23" t="s">
        <v>1003</v>
      </c>
      <c r="J244" s="195">
        <v>5000</v>
      </c>
      <c r="K244" s="198" t="s">
        <v>67</v>
      </c>
      <c r="L244" s="199">
        <v>5</v>
      </c>
      <c r="M244" s="199" t="s">
        <v>68</v>
      </c>
      <c r="N244" s="207" t="s">
        <v>67</v>
      </c>
      <c r="O244" s="199">
        <v>2</v>
      </c>
      <c r="P244" s="199" t="s">
        <v>72</v>
      </c>
      <c r="Q244" s="198" t="s">
        <v>70</v>
      </c>
      <c r="R244" s="197">
        <f>J244*L244*O244</f>
        <v>50000</v>
      </c>
      <c r="S244" s="188"/>
      <c r="T244" s="7"/>
    </row>
    <row r="245" spans="1:20" s="189" customFormat="1" ht="15" customHeight="1" x14ac:dyDescent="0.15">
      <c r="A245" s="28"/>
      <c r="B245" s="25"/>
      <c r="C245" s="64"/>
      <c r="D245" s="168"/>
      <c r="E245" s="85"/>
      <c r="F245" s="85"/>
      <c r="G245" s="394"/>
      <c r="H245" s="395"/>
      <c r="I245" s="23" t="s">
        <v>162</v>
      </c>
      <c r="J245" s="195">
        <v>5000</v>
      </c>
      <c r="K245" s="198" t="s">
        <v>67</v>
      </c>
      <c r="L245" s="199">
        <v>5</v>
      </c>
      <c r="M245" s="199" t="s">
        <v>68</v>
      </c>
      <c r="N245" s="207" t="s">
        <v>67</v>
      </c>
      <c r="O245" s="199">
        <v>2</v>
      </c>
      <c r="P245" s="199" t="s">
        <v>72</v>
      </c>
      <c r="Q245" s="198" t="s">
        <v>70</v>
      </c>
      <c r="R245" s="197">
        <f>J245*L245*O245</f>
        <v>50000</v>
      </c>
      <c r="S245" s="188"/>
      <c r="T245" s="7"/>
    </row>
    <row r="246" spans="1:20" s="189" customFormat="1" ht="15" customHeight="1" x14ac:dyDescent="0.15">
      <c r="A246" s="28"/>
      <c r="B246" s="25"/>
      <c r="C246" s="64"/>
      <c r="D246" s="168"/>
      <c r="E246" s="85"/>
      <c r="F246" s="85"/>
      <c r="G246" s="394"/>
      <c r="H246" s="395"/>
      <c r="I246" s="23" t="s">
        <v>163</v>
      </c>
      <c r="J246" s="195"/>
      <c r="K246" s="198"/>
      <c r="L246" s="199"/>
      <c r="M246" s="199"/>
      <c r="N246" s="207"/>
      <c r="O246" s="199"/>
      <c r="P246" s="199"/>
      <c r="Q246" s="198"/>
      <c r="R246" s="197"/>
      <c r="S246" s="188"/>
      <c r="T246" s="7"/>
    </row>
    <row r="247" spans="1:20" s="189" customFormat="1" ht="15" customHeight="1" x14ac:dyDescent="0.15">
      <c r="A247" s="28"/>
      <c r="B247" s="25"/>
      <c r="C247" s="64"/>
      <c r="D247" s="168"/>
      <c r="E247" s="85"/>
      <c r="F247" s="85"/>
      <c r="G247" s="394"/>
      <c r="H247" s="395"/>
      <c r="I247" s="23"/>
      <c r="J247" s="195">
        <v>7000</v>
      </c>
      <c r="K247" s="198" t="s">
        <v>67</v>
      </c>
      <c r="L247" s="199">
        <v>23</v>
      </c>
      <c r="M247" s="199" t="s">
        <v>68</v>
      </c>
      <c r="N247" s="207" t="s">
        <v>67</v>
      </c>
      <c r="O247" s="199">
        <v>2</v>
      </c>
      <c r="P247" s="199" t="s">
        <v>72</v>
      </c>
      <c r="Q247" s="198" t="s">
        <v>70</v>
      </c>
      <c r="R247" s="197">
        <f>J247*L247*O247</f>
        <v>322000</v>
      </c>
      <c r="S247" s="188"/>
      <c r="T247" s="7"/>
    </row>
    <row r="248" spans="1:20" s="189" customFormat="1" ht="15" customHeight="1" x14ac:dyDescent="0.15">
      <c r="A248" s="28"/>
      <c r="B248" s="25"/>
      <c r="C248" s="64"/>
      <c r="D248" s="168"/>
      <c r="E248" s="85"/>
      <c r="F248" s="85"/>
      <c r="G248" s="394"/>
      <c r="H248" s="395"/>
      <c r="I248" s="23" t="s">
        <v>164</v>
      </c>
      <c r="J248" s="195">
        <v>2000</v>
      </c>
      <c r="K248" s="198" t="s">
        <v>67</v>
      </c>
      <c r="L248" s="199">
        <v>33</v>
      </c>
      <c r="M248" s="199" t="s">
        <v>68</v>
      </c>
      <c r="N248" s="207" t="s">
        <v>67</v>
      </c>
      <c r="O248" s="199">
        <v>2</v>
      </c>
      <c r="P248" s="199" t="s">
        <v>72</v>
      </c>
      <c r="Q248" s="198" t="s">
        <v>70</v>
      </c>
      <c r="R248" s="197">
        <f>J248*L248*O248</f>
        <v>132000</v>
      </c>
      <c r="S248" s="188"/>
      <c r="T248" s="7"/>
    </row>
    <row r="249" spans="1:20" s="189" customFormat="1" ht="15" customHeight="1" x14ac:dyDescent="0.15">
      <c r="A249" s="28"/>
      <c r="B249" s="25"/>
      <c r="C249" s="64"/>
      <c r="D249" s="168"/>
      <c r="E249" s="85"/>
      <c r="F249" s="85"/>
      <c r="G249" s="394"/>
      <c r="H249" s="395"/>
      <c r="I249" s="23"/>
      <c r="J249" s="114"/>
      <c r="K249" s="198"/>
      <c r="L249" s="199"/>
      <c r="M249" s="199"/>
      <c r="N249" s="199"/>
      <c r="O249" s="199"/>
      <c r="P249" s="67"/>
      <c r="Q249" s="198"/>
      <c r="R249" s="117"/>
      <c r="S249" s="188"/>
      <c r="T249" s="7"/>
    </row>
    <row r="250" spans="1:20" s="189" customFormat="1" ht="15" customHeight="1" x14ac:dyDescent="0.15">
      <c r="A250" s="28"/>
      <c r="B250" s="25"/>
      <c r="C250" s="64"/>
      <c r="D250" s="168"/>
      <c r="E250" s="85"/>
      <c r="F250" s="85"/>
      <c r="G250" s="394"/>
      <c r="H250" s="395"/>
      <c r="I250" s="25"/>
      <c r="J250" s="183"/>
      <c r="K250" s="198"/>
      <c r="L250" s="199"/>
      <c r="M250" s="199"/>
      <c r="N250" s="199"/>
      <c r="O250" s="199"/>
      <c r="P250" s="200"/>
      <c r="Q250" s="201" t="s">
        <v>13</v>
      </c>
      <c r="R250" s="85">
        <f>SUM(R239,R243)</f>
        <v>1314000</v>
      </c>
      <c r="S250" s="188">
        <f>R239</f>
        <v>760000</v>
      </c>
      <c r="T250" s="7">
        <f>R250-S250</f>
        <v>554000</v>
      </c>
    </row>
    <row r="251" spans="1:20" s="189" customFormat="1" ht="15" customHeight="1" x14ac:dyDescent="0.15">
      <c r="A251" s="27"/>
      <c r="B251" s="20"/>
      <c r="C251" s="17"/>
      <c r="D251" s="169"/>
      <c r="E251" s="205"/>
      <c r="F251" s="205"/>
      <c r="G251" s="411"/>
      <c r="H251" s="396"/>
      <c r="I251" s="174"/>
      <c r="J251" s="202"/>
      <c r="K251" s="203"/>
      <c r="L251" s="203"/>
      <c r="M251" s="204"/>
      <c r="N251" s="204"/>
      <c r="O251" s="204"/>
      <c r="P251" s="203"/>
      <c r="Q251" s="203"/>
      <c r="R251" s="205"/>
      <c r="S251" s="188"/>
      <c r="T251" s="7"/>
    </row>
    <row r="252" spans="1:20" s="189" customFormat="1" ht="15" customHeight="1" x14ac:dyDescent="0.15">
      <c r="A252" s="28"/>
      <c r="B252" s="26"/>
      <c r="C252" s="26"/>
      <c r="D252" s="681" t="s">
        <v>168</v>
      </c>
      <c r="E252" s="423">
        <v>4940</v>
      </c>
      <c r="F252" s="423">
        <f>S255/1000</f>
        <v>6720</v>
      </c>
      <c r="G252" s="673">
        <f>F252+F253-E252-E253</f>
        <v>3280</v>
      </c>
      <c r="H252" s="629">
        <f>G252/(E252+E253)</f>
        <v>0.66396761133603244</v>
      </c>
      <c r="I252" s="23" t="s">
        <v>169</v>
      </c>
      <c r="J252" s="356">
        <v>10000</v>
      </c>
      <c r="K252" s="147" t="s">
        <v>67</v>
      </c>
      <c r="L252" s="147">
        <v>25</v>
      </c>
      <c r="M252" s="147" t="s">
        <v>170</v>
      </c>
      <c r="N252" s="147" t="s">
        <v>67</v>
      </c>
      <c r="O252" s="147">
        <v>6</v>
      </c>
      <c r="P252" s="147" t="s">
        <v>171</v>
      </c>
      <c r="Q252" s="147" t="s">
        <v>70</v>
      </c>
      <c r="R252" s="117">
        <f>J252*L252*O252</f>
        <v>1500000</v>
      </c>
      <c r="S252" s="188"/>
      <c r="T252" s="7"/>
    </row>
    <row r="253" spans="1:20" s="189" customFormat="1" ht="15" customHeight="1" x14ac:dyDescent="0.15">
      <c r="A253" s="28"/>
      <c r="B253" s="26"/>
      <c r="C253" s="26"/>
      <c r="D253" s="681"/>
      <c r="E253" s="421">
        <v>0</v>
      </c>
      <c r="F253" s="421">
        <f>T255/1000</f>
        <v>1500</v>
      </c>
      <c r="G253" s="673"/>
      <c r="H253" s="629"/>
      <c r="I253" s="23"/>
      <c r="J253" s="183">
        <v>10000</v>
      </c>
      <c r="K253" s="147" t="s">
        <v>67</v>
      </c>
      <c r="L253" s="147">
        <v>21</v>
      </c>
      <c r="M253" s="147" t="s">
        <v>170</v>
      </c>
      <c r="N253" s="147" t="s">
        <v>67</v>
      </c>
      <c r="O253" s="147">
        <v>32</v>
      </c>
      <c r="P253" s="147" t="s">
        <v>171</v>
      </c>
      <c r="Q253" s="147" t="s">
        <v>70</v>
      </c>
      <c r="R253" s="85">
        <f>J253*L253*O253</f>
        <v>6720000</v>
      </c>
      <c r="S253" s="188"/>
      <c r="T253" s="7"/>
    </row>
    <row r="254" spans="1:20" s="189" customFormat="1" ht="15" customHeight="1" x14ac:dyDescent="0.15">
      <c r="A254" s="28"/>
      <c r="B254" s="26"/>
      <c r="C254" s="26"/>
      <c r="D254" s="681"/>
      <c r="E254" s="435"/>
      <c r="F254" s="435"/>
      <c r="G254" s="162"/>
      <c r="H254" s="206"/>
      <c r="I254" s="23"/>
      <c r="J254" s="183"/>
      <c r="K254" s="147"/>
      <c r="L254" s="147"/>
      <c r="M254" s="147"/>
      <c r="N254" s="147"/>
      <c r="O254" s="147"/>
      <c r="P254" s="207"/>
      <c r="Q254" s="147"/>
      <c r="R254" s="85"/>
      <c r="S254" s="188"/>
      <c r="T254" s="7"/>
    </row>
    <row r="255" spans="1:20" s="189" customFormat="1" ht="15" customHeight="1" x14ac:dyDescent="0.15">
      <c r="A255" s="93"/>
      <c r="B255" s="208"/>
      <c r="C255" s="93"/>
      <c r="D255" s="92"/>
      <c r="E255" s="436"/>
      <c r="F255" s="436"/>
      <c r="G255" s="209"/>
      <c r="H255" s="401"/>
      <c r="I255" s="166"/>
      <c r="J255" s="202"/>
      <c r="K255" s="210"/>
      <c r="L255" s="210"/>
      <c r="M255" s="210"/>
      <c r="N255" s="210"/>
      <c r="O255" s="210"/>
      <c r="P255" s="67"/>
      <c r="Q255" s="147" t="s">
        <v>172</v>
      </c>
      <c r="R255" s="85">
        <f>SUM(R252:R254)</f>
        <v>8220000</v>
      </c>
      <c r="S255" s="188">
        <f>R253</f>
        <v>6720000</v>
      </c>
      <c r="T255" s="7">
        <f>R255-S255</f>
        <v>1500000</v>
      </c>
    </row>
    <row r="256" spans="1:20" s="189" customFormat="1" ht="15" customHeight="1" x14ac:dyDescent="0.15">
      <c r="A256" s="28"/>
      <c r="B256" s="25"/>
      <c r="C256" s="64"/>
      <c r="D256" s="679" t="s">
        <v>173</v>
      </c>
      <c r="E256" s="656">
        <v>1458</v>
      </c>
      <c r="F256" s="656">
        <f>S285/1000</f>
        <v>2568</v>
      </c>
      <c r="G256" s="416">
        <f>F256+F258-E256-E258</f>
        <v>-397</v>
      </c>
      <c r="H256" s="412">
        <f>G256/(E256+E258)</f>
        <v>-5.1875081667320008E-2</v>
      </c>
      <c r="I256" s="13" t="s">
        <v>174</v>
      </c>
      <c r="J256" s="14">
        <v>22000</v>
      </c>
      <c r="K256" s="15" t="s">
        <v>67</v>
      </c>
      <c r="L256" s="15">
        <v>6</v>
      </c>
      <c r="M256" s="15" t="s">
        <v>68</v>
      </c>
      <c r="N256" s="15" t="s">
        <v>67</v>
      </c>
      <c r="O256" s="15">
        <v>2</v>
      </c>
      <c r="P256" s="15" t="s">
        <v>175</v>
      </c>
      <c r="Q256" s="15" t="s">
        <v>70</v>
      </c>
      <c r="R256" s="212">
        <f>J256*L256*O256</f>
        <v>264000</v>
      </c>
      <c r="S256" s="188"/>
      <c r="T256" s="7"/>
    </row>
    <row r="257" spans="1:20" s="189" customFormat="1" ht="15" customHeight="1" x14ac:dyDescent="0.15">
      <c r="A257" s="28"/>
      <c r="B257" s="26"/>
      <c r="C257" s="64"/>
      <c r="D257" s="680"/>
      <c r="E257" s="660"/>
      <c r="F257" s="660"/>
      <c r="G257" s="417"/>
      <c r="H257" s="413"/>
      <c r="I257" s="25" t="s">
        <v>176</v>
      </c>
      <c r="J257" s="651" t="s">
        <v>1081</v>
      </c>
      <c r="K257" s="651"/>
      <c r="L257" s="651"/>
      <c r="M257" s="651"/>
      <c r="N257" s="651"/>
      <c r="O257" s="651"/>
      <c r="P257" s="651"/>
      <c r="Q257" s="25" t="s">
        <v>70</v>
      </c>
      <c r="R257" s="85">
        <v>2304000</v>
      </c>
      <c r="S257" s="188"/>
      <c r="T257" s="7"/>
    </row>
    <row r="258" spans="1:20" s="189" customFormat="1" ht="15" customHeight="1" x14ac:dyDescent="0.15">
      <c r="A258" s="28"/>
      <c r="B258" s="26"/>
      <c r="C258" s="64"/>
      <c r="D258" s="680"/>
      <c r="E258" s="658">
        <v>6195</v>
      </c>
      <c r="F258" s="658">
        <f>T285/1000</f>
        <v>4688</v>
      </c>
      <c r="G258" s="417"/>
      <c r="H258" s="413"/>
      <c r="I258" s="25" t="s">
        <v>177</v>
      </c>
      <c r="J258" s="113">
        <v>35000</v>
      </c>
      <c r="K258" s="147" t="s">
        <v>67</v>
      </c>
      <c r="L258" s="147">
        <v>6</v>
      </c>
      <c r="M258" s="147" t="s">
        <v>68</v>
      </c>
      <c r="N258" s="147" t="s">
        <v>67</v>
      </c>
      <c r="O258" s="147">
        <v>2</v>
      </c>
      <c r="P258" s="147" t="s">
        <v>175</v>
      </c>
      <c r="Q258" s="25" t="s">
        <v>70</v>
      </c>
      <c r="R258" s="115">
        <f>J258*L258*O258</f>
        <v>420000</v>
      </c>
      <c r="S258" s="188"/>
      <c r="T258" s="7"/>
    </row>
    <row r="259" spans="1:20" s="189" customFormat="1" ht="15" customHeight="1" x14ac:dyDescent="0.15">
      <c r="A259" s="28"/>
      <c r="B259" s="26"/>
      <c r="C259" s="64"/>
      <c r="D259" s="135"/>
      <c r="E259" s="659"/>
      <c r="F259" s="659"/>
      <c r="G259" s="417"/>
      <c r="H259" s="413"/>
      <c r="I259" s="25" t="s">
        <v>178</v>
      </c>
      <c r="J259" s="651" t="s">
        <v>524</v>
      </c>
      <c r="K259" s="651"/>
      <c r="L259" s="651"/>
      <c r="M259" s="651"/>
      <c r="N259" s="651"/>
      <c r="O259" s="651"/>
      <c r="P259" s="651"/>
      <c r="Q259" s="25" t="s">
        <v>70</v>
      </c>
      <c r="R259" s="115">
        <v>62400</v>
      </c>
      <c r="S259" s="188"/>
      <c r="T259" s="7"/>
    </row>
    <row r="260" spans="1:20" s="189" customFormat="1" ht="15" customHeight="1" x14ac:dyDescent="0.15">
      <c r="A260" s="28"/>
      <c r="B260" s="26"/>
      <c r="C260" s="140"/>
      <c r="D260" s="135"/>
      <c r="E260" s="85"/>
      <c r="F260" s="85"/>
      <c r="G260" s="336"/>
      <c r="H260" s="413"/>
      <c r="I260" s="25" t="s">
        <v>525</v>
      </c>
      <c r="J260" s="24"/>
      <c r="K260" s="147"/>
      <c r="L260" s="147"/>
      <c r="M260" s="147"/>
      <c r="N260" s="147"/>
      <c r="O260" s="147"/>
      <c r="P260" s="147"/>
      <c r="Q260" s="25"/>
      <c r="R260" s="214">
        <f>SUM(R261:R263)</f>
        <v>1630000</v>
      </c>
      <c r="S260" s="188"/>
      <c r="T260" s="7"/>
    </row>
    <row r="261" spans="1:20" s="189" customFormat="1" ht="15" customHeight="1" x14ac:dyDescent="0.15">
      <c r="A261" s="28"/>
      <c r="B261" s="26"/>
      <c r="C261" s="28"/>
      <c r="D261" s="135"/>
      <c r="E261" s="84"/>
      <c r="F261" s="84"/>
      <c r="G261" s="417"/>
      <c r="H261" s="413"/>
      <c r="I261" s="23" t="s">
        <v>179</v>
      </c>
      <c r="J261" s="24">
        <v>81000</v>
      </c>
      <c r="K261" s="24" t="s">
        <v>67</v>
      </c>
      <c r="L261" s="24">
        <v>9</v>
      </c>
      <c r="M261" s="24" t="s">
        <v>68</v>
      </c>
      <c r="N261" s="24" t="s">
        <v>67</v>
      </c>
      <c r="O261" s="24">
        <v>2</v>
      </c>
      <c r="P261" s="24" t="s">
        <v>175</v>
      </c>
      <c r="Q261" s="25" t="s">
        <v>70</v>
      </c>
      <c r="R261" s="214">
        <f>J261*L261*O261</f>
        <v>1458000</v>
      </c>
      <c r="S261" s="188"/>
      <c r="T261" s="7"/>
    </row>
    <row r="262" spans="1:20" s="189" customFormat="1" ht="15" customHeight="1" x14ac:dyDescent="0.15">
      <c r="A262" s="28"/>
      <c r="B262" s="26"/>
      <c r="C262" s="28"/>
      <c r="D262" s="135"/>
      <c r="E262" s="85"/>
      <c r="F262" s="85"/>
      <c r="G262" s="336"/>
      <c r="H262" s="413"/>
      <c r="I262" s="25" t="s">
        <v>165</v>
      </c>
      <c r="J262" s="651" t="s">
        <v>180</v>
      </c>
      <c r="K262" s="651"/>
      <c r="L262" s="651"/>
      <c r="M262" s="651"/>
      <c r="N262" s="651"/>
      <c r="O262" s="651"/>
      <c r="P262" s="651"/>
      <c r="Q262" s="66" t="s">
        <v>70</v>
      </c>
      <c r="R262" s="115">
        <v>72000</v>
      </c>
      <c r="S262" s="188"/>
      <c r="T262" s="7"/>
    </row>
    <row r="263" spans="1:20" s="189" customFormat="1" ht="15" customHeight="1" x14ac:dyDescent="0.15">
      <c r="A263" s="28"/>
      <c r="B263" s="28"/>
      <c r="C263" s="64"/>
      <c r="D263" s="135"/>
      <c r="E263" s="84"/>
      <c r="F263" s="84"/>
      <c r="G263" s="417"/>
      <c r="H263" s="413"/>
      <c r="I263" s="25" t="s">
        <v>181</v>
      </c>
      <c r="J263" s="215">
        <v>50000</v>
      </c>
      <c r="K263" s="25" t="s">
        <v>67</v>
      </c>
      <c r="L263" s="25">
        <v>2</v>
      </c>
      <c r="M263" s="25" t="s">
        <v>175</v>
      </c>
      <c r="N263" s="25"/>
      <c r="O263" s="25"/>
      <c r="P263" s="25"/>
      <c r="Q263" s="25" t="s">
        <v>70</v>
      </c>
      <c r="R263" s="115">
        <v>100000</v>
      </c>
      <c r="S263" s="188"/>
      <c r="T263" s="7"/>
    </row>
    <row r="264" spans="1:20" s="189" customFormat="1" ht="15" customHeight="1" x14ac:dyDescent="0.15">
      <c r="A264" s="28"/>
      <c r="B264" s="25"/>
      <c r="C264" s="64"/>
      <c r="D264" s="135"/>
      <c r="E264" s="85"/>
      <c r="F264" s="85"/>
      <c r="G264" s="336"/>
      <c r="H264" s="413"/>
      <c r="I264" s="25" t="s">
        <v>526</v>
      </c>
      <c r="J264" s="215"/>
      <c r="K264" s="25"/>
      <c r="L264" s="25"/>
      <c r="M264" s="25"/>
      <c r="N264" s="25"/>
      <c r="O264" s="25"/>
      <c r="P264" s="25"/>
      <c r="Q264" s="25"/>
      <c r="R264" s="115">
        <f>SUM(R265:R266)</f>
        <v>240000</v>
      </c>
      <c r="S264" s="188"/>
      <c r="T264" s="7"/>
    </row>
    <row r="265" spans="1:20" s="189" customFormat="1" ht="15" customHeight="1" x14ac:dyDescent="0.15">
      <c r="A265" s="28"/>
      <c r="B265" s="25"/>
      <c r="C265" s="64"/>
      <c r="D265" s="135"/>
      <c r="E265" s="85"/>
      <c r="F265" s="85"/>
      <c r="G265" s="336"/>
      <c r="H265" s="413"/>
      <c r="I265" s="25" t="s">
        <v>182</v>
      </c>
      <c r="J265" s="215">
        <v>8000</v>
      </c>
      <c r="K265" s="25" t="s">
        <v>67</v>
      </c>
      <c r="L265" s="25">
        <v>12</v>
      </c>
      <c r="M265" s="25" t="s">
        <v>68</v>
      </c>
      <c r="N265" s="25" t="s">
        <v>67</v>
      </c>
      <c r="O265" s="25">
        <v>2</v>
      </c>
      <c r="P265" s="25" t="s">
        <v>175</v>
      </c>
      <c r="Q265" s="25" t="s">
        <v>70</v>
      </c>
      <c r="R265" s="115">
        <f>J265*L265*O265</f>
        <v>192000</v>
      </c>
      <c r="S265" s="188"/>
      <c r="T265" s="7"/>
    </row>
    <row r="266" spans="1:20" s="189" customFormat="1" ht="15" customHeight="1" x14ac:dyDescent="0.15">
      <c r="A266" s="28"/>
      <c r="B266" s="25"/>
      <c r="C266" s="64"/>
      <c r="D266" s="135"/>
      <c r="E266" s="85"/>
      <c r="F266" s="85"/>
      <c r="G266" s="336"/>
      <c r="H266" s="413"/>
      <c r="I266" s="25" t="s">
        <v>165</v>
      </c>
      <c r="J266" s="215">
        <v>2000</v>
      </c>
      <c r="K266" s="25" t="s">
        <v>67</v>
      </c>
      <c r="L266" s="25">
        <v>12</v>
      </c>
      <c r="M266" s="25" t="s">
        <v>68</v>
      </c>
      <c r="N266" s="25" t="s">
        <v>67</v>
      </c>
      <c r="O266" s="25">
        <v>2</v>
      </c>
      <c r="P266" s="25" t="s">
        <v>175</v>
      </c>
      <c r="Q266" s="25" t="s">
        <v>70</v>
      </c>
      <c r="R266" s="115">
        <f>J266*L266*O266</f>
        <v>48000</v>
      </c>
      <c r="S266" s="188"/>
      <c r="T266" s="7"/>
    </row>
    <row r="267" spans="1:20" s="189" customFormat="1" ht="15" customHeight="1" x14ac:dyDescent="0.15">
      <c r="A267" s="28"/>
      <c r="B267" s="25"/>
      <c r="C267" s="64"/>
      <c r="D267" s="135"/>
      <c r="E267" s="85"/>
      <c r="F267" s="85"/>
      <c r="G267" s="336"/>
      <c r="H267" s="413"/>
      <c r="I267" s="25" t="s">
        <v>183</v>
      </c>
      <c r="J267" s="215">
        <v>40000</v>
      </c>
      <c r="K267" s="25" t="s">
        <v>67</v>
      </c>
      <c r="L267" s="25">
        <v>2</v>
      </c>
      <c r="M267" s="25" t="s">
        <v>184</v>
      </c>
      <c r="N267" s="25"/>
      <c r="O267" s="25"/>
      <c r="P267" s="25"/>
      <c r="Q267" s="25" t="s">
        <v>70</v>
      </c>
      <c r="R267" s="115">
        <f>J267*L267</f>
        <v>80000</v>
      </c>
      <c r="S267" s="188"/>
      <c r="T267" s="7"/>
    </row>
    <row r="268" spans="1:20" s="189" customFormat="1" ht="15" customHeight="1" x14ac:dyDescent="0.15">
      <c r="A268" s="28"/>
      <c r="B268" s="25"/>
      <c r="C268" s="64"/>
      <c r="D268" s="135"/>
      <c r="E268" s="85"/>
      <c r="F268" s="85"/>
      <c r="G268" s="336"/>
      <c r="H268" s="413"/>
      <c r="I268" s="25" t="s">
        <v>527</v>
      </c>
      <c r="J268" s="215"/>
      <c r="K268" s="25"/>
      <c r="L268" s="25"/>
      <c r="M268" s="25"/>
      <c r="N268" s="25"/>
      <c r="O268" s="25"/>
      <c r="P268" s="25"/>
      <c r="Q268" s="25"/>
      <c r="R268" s="115">
        <f>SUM(R269:R270)</f>
        <v>360000</v>
      </c>
      <c r="S268" s="188"/>
      <c r="T268" s="7"/>
    </row>
    <row r="269" spans="1:20" s="189" customFormat="1" ht="15" customHeight="1" x14ac:dyDescent="0.15">
      <c r="A269" s="28"/>
      <c r="B269" s="25"/>
      <c r="C269" s="64"/>
      <c r="D269" s="135"/>
      <c r="E269" s="85"/>
      <c r="F269" s="85"/>
      <c r="G269" s="336"/>
      <c r="H269" s="413"/>
      <c r="I269" s="25" t="s">
        <v>182</v>
      </c>
      <c r="J269" s="215">
        <v>8000</v>
      </c>
      <c r="K269" s="25" t="s">
        <v>67</v>
      </c>
      <c r="L269" s="25">
        <v>18</v>
      </c>
      <c r="M269" s="25" t="s">
        <v>68</v>
      </c>
      <c r="N269" s="25" t="s">
        <v>67</v>
      </c>
      <c r="O269" s="25">
        <v>2</v>
      </c>
      <c r="P269" s="25" t="s">
        <v>175</v>
      </c>
      <c r="Q269" s="25" t="s">
        <v>70</v>
      </c>
      <c r="R269" s="115">
        <f>J269*L269*O269</f>
        <v>288000</v>
      </c>
      <c r="S269" s="188"/>
      <c r="T269" s="7"/>
    </row>
    <row r="270" spans="1:20" s="189" customFormat="1" ht="15" customHeight="1" x14ac:dyDescent="0.15">
      <c r="A270" s="28"/>
      <c r="B270" s="25"/>
      <c r="C270" s="64"/>
      <c r="D270" s="135"/>
      <c r="E270" s="85"/>
      <c r="F270" s="85"/>
      <c r="G270" s="336"/>
      <c r="H270" s="413"/>
      <c r="I270" s="25" t="s">
        <v>165</v>
      </c>
      <c r="J270" s="215">
        <v>2000</v>
      </c>
      <c r="K270" s="25" t="s">
        <v>67</v>
      </c>
      <c r="L270" s="25">
        <v>18</v>
      </c>
      <c r="M270" s="25" t="s">
        <v>68</v>
      </c>
      <c r="N270" s="25" t="s">
        <v>67</v>
      </c>
      <c r="O270" s="25">
        <v>2</v>
      </c>
      <c r="P270" s="25" t="s">
        <v>175</v>
      </c>
      <c r="Q270" s="25" t="s">
        <v>70</v>
      </c>
      <c r="R270" s="115">
        <f>J270*L270*O270</f>
        <v>72000</v>
      </c>
      <c r="S270" s="188"/>
      <c r="T270" s="7"/>
    </row>
    <row r="271" spans="1:20" s="189" customFormat="1" ht="15" customHeight="1" x14ac:dyDescent="0.15">
      <c r="A271" s="28"/>
      <c r="B271" s="25"/>
      <c r="C271" s="64"/>
      <c r="D271" s="135"/>
      <c r="E271" s="85"/>
      <c r="F271" s="85"/>
      <c r="G271" s="336"/>
      <c r="H271" s="413"/>
      <c r="I271" s="25" t="s">
        <v>185</v>
      </c>
      <c r="J271" s="215">
        <v>15000</v>
      </c>
      <c r="K271" s="25" t="s">
        <v>67</v>
      </c>
      <c r="L271" s="25">
        <v>8</v>
      </c>
      <c r="M271" s="25" t="s">
        <v>68</v>
      </c>
      <c r="N271" s="25" t="s">
        <v>67</v>
      </c>
      <c r="O271" s="25">
        <v>2</v>
      </c>
      <c r="P271" s="25" t="s">
        <v>175</v>
      </c>
      <c r="Q271" s="25" t="s">
        <v>70</v>
      </c>
      <c r="R271" s="115">
        <f>J271*L271*O271</f>
        <v>240000</v>
      </c>
      <c r="S271" s="188"/>
      <c r="T271" s="7"/>
    </row>
    <row r="272" spans="1:20" s="189" customFormat="1" ht="15" customHeight="1" x14ac:dyDescent="0.15">
      <c r="A272" s="28"/>
      <c r="B272" s="25"/>
      <c r="C272" s="64"/>
      <c r="D272" s="135"/>
      <c r="E272" s="85"/>
      <c r="F272" s="85"/>
      <c r="G272" s="336"/>
      <c r="H272" s="413"/>
      <c r="I272" s="25" t="s">
        <v>528</v>
      </c>
      <c r="J272" s="651" t="s">
        <v>186</v>
      </c>
      <c r="K272" s="651"/>
      <c r="L272" s="651"/>
      <c r="M272" s="651"/>
      <c r="N272" s="651"/>
      <c r="O272" s="651"/>
      <c r="P272" s="651"/>
      <c r="Q272" s="25" t="s">
        <v>70</v>
      </c>
      <c r="R272" s="115">
        <v>144000</v>
      </c>
      <c r="S272" s="188"/>
      <c r="T272" s="7"/>
    </row>
    <row r="273" spans="1:20" s="189" customFormat="1" ht="15" customHeight="1" x14ac:dyDescent="0.15">
      <c r="A273" s="28"/>
      <c r="B273" s="25"/>
      <c r="C273" s="64"/>
      <c r="D273" s="303"/>
      <c r="E273" s="85"/>
      <c r="F273" s="85"/>
      <c r="G273" s="336"/>
      <c r="H273" s="413"/>
      <c r="I273" s="25" t="s">
        <v>529</v>
      </c>
      <c r="J273" s="304"/>
      <c r="K273" s="304"/>
      <c r="L273" s="304"/>
      <c r="M273" s="304"/>
      <c r="N273" s="304"/>
      <c r="O273" s="304"/>
      <c r="P273" s="304"/>
      <c r="Q273" s="25"/>
      <c r="R273" s="115">
        <f>SUM(R274:R275)</f>
        <v>336000</v>
      </c>
      <c r="S273" s="188"/>
      <c r="T273" s="7"/>
    </row>
    <row r="274" spans="1:20" s="189" customFormat="1" ht="15" customHeight="1" x14ac:dyDescent="0.15">
      <c r="A274" s="28"/>
      <c r="B274" s="25"/>
      <c r="C274" s="64"/>
      <c r="D274" s="303"/>
      <c r="E274" s="85"/>
      <c r="F274" s="85"/>
      <c r="G274" s="336"/>
      <c r="H274" s="413"/>
      <c r="I274" s="25" t="s">
        <v>530</v>
      </c>
      <c r="J274" s="304">
        <v>300000</v>
      </c>
      <c r="K274" s="304" t="s">
        <v>457</v>
      </c>
      <c r="L274" s="304">
        <v>1</v>
      </c>
      <c r="M274" s="304" t="s">
        <v>474</v>
      </c>
      <c r="N274" s="304"/>
      <c r="O274" s="304"/>
      <c r="P274" s="304"/>
      <c r="Q274" s="25" t="s">
        <v>483</v>
      </c>
      <c r="R274" s="115">
        <f>J274*L274</f>
        <v>300000</v>
      </c>
      <c r="S274" s="188"/>
      <c r="T274" s="7"/>
    </row>
    <row r="275" spans="1:20" s="189" customFormat="1" ht="15" customHeight="1" x14ac:dyDescent="0.15">
      <c r="A275" s="28"/>
      <c r="B275" s="25"/>
      <c r="C275" s="64"/>
      <c r="D275" s="303"/>
      <c r="E275" s="85"/>
      <c r="F275" s="85"/>
      <c r="G275" s="336"/>
      <c r="H275" s="413"/>
      <c r="I275" s="25" t="s">
        <v>531</v>
      </c>
      <c r="J275" s="304">
        <v>12000</v>
      </c>
      <c r="K275" s="304" t="s">
        <v>532</v>
      </c>
      <c r="L275" s="304">
        <v>3</v>
      </c>
      <c r="M275" s="304" t="s">
        <v>533</v>
      </c>
      <c r="N275" s="304"/>
      <c r="O275" s="304"/>
      <c r="P275" s="304"/>
      <c r="Q275" s="25" t="s">
        <v>534</v>
      </c>
      <c r="R275" s="115">
        <f>J275*L275</f>
        <v>36000</v>
      </c>
      <c r="S275" s="188"/>
      <c r="T275" s="7"/>
    </row>
    <row r="276" spans="1:20" s="189" customFormat="1" ht="15" customHeight="1" x14ac:dyDescent="0.15">
      <c r="A276" s="28"/>
      <c r="B276" s="25"/>
      <c r="C276" s="64"/>
      <c r="D276" s="303"/>
      <c r="E276" s="85"/>
      <c r="F276" s="85"/>
      <c r="G276" s="336"/>
      <c r="H276" s="413"/>
      <c r="I276" s="25" t="s">
        <v>535</v>
      </c>
      <c r="J276" s="304"/>
      <c r="K276" s="304"/>
      <c r="L276" s="304"/>
      <c r="M276" s="304"/>
      <c r="N276" s="304"/>
      <c r="O276" s="304"/>
      <c r="P276" s="304"/>
      <c r="Q276" s="25"/>
      <c r="R276" s="115">
        <f>SUM(R277:R279)</f>
        <v>665600</v>
      </c>
      <c r="S276" s="188"/>
      <c r="T276" s="7"/>
    </row>
    <row r="277" spans="1:20" s="189" customFormat="1" ht="15" customHeight="1" x14ac:dyDescent="0.15">
      <c r="A277" s="28"/>
      <c r="B277" s="25"/>
      <c r="C277" s="64"/>
      <c r="D277" s="303"/>
      <c r="E277" s="85"/>
      <c r="F277" s="85"/>
      <c r="G277" s="336"/>
      <c r="H277" s="413"/>
      <c r="I277" s="25" t="s">
        <v>536</v>
      </c>
      <c r="J277" s="651" t="s">
        <v>537</v>
      </c>
      <c r="K277" s="651"/>
      <c r="L277" s="651"/>
      <c r="M277" s="651"/>
      <c r="N277" s="651"/>
      <c r="O277" s="651"/>
      <c r="P277" s="651"/>
      <c r="Q277" s="25" t="s">
        <v>70</v>
      </c>
      <c r="R277" s="115">
        <v>84000</v>
      </c>
      <c r="S277" s="188"/>
      <c r="T277" s="7"/>
    </row>
    <row r="278" spans="1:20" s="189" customFormat="1" ht="15" customHeight="1" x14ac:dyDescent="0.15">
      <c r="A278" s="28"/>
      <c r="B278" s="25"/>
      <c r="C278" s="64"/>
      <c r="D278" s="303"/>
      <c r="E278" s="85"/>
      <c r="F278" s="85"/>
      <c r="G278" s="336"/>
      <c r="H278" s="413"/>
      <c r="I278" s="25" t="s">
        <v>539</v>
      </c>
      <c r="J278" s="651" t="s">
        <v>538</v>
      </c>
      <c r="K278" s="651"/>
      <c r="L278" s="651"/>
      <c r="M278" s="651"/>
      <c r="N278" s="651"/>
      <c r="O278" s="651"/>
      <c r="P278" s="651"/>
      <c r="Q278" s="25" t="s">
        <v>70</v>
      </c>
      <c r="R278" s="115">
        <v>560000</v>
      </c>
      <c r="S278" s="188"/>
      <c r="T278" s="7"/>
    </row>
    <row r="279" spans="1:20" s="189" customFormat="1" ht="15" customHeight="1" x14ac:dyDescent="0.15">
      <c r="A279" s="28"/>
      <c r="B279" s="25"/>
      <c r="C279" s="64"/>
      <c r="D279" s="303"/>
      <c r="E279" s="85"/>
      <c r="F279" s="85"/>
      <c r="G279" s="336"/>
      <c r="H279" s="413"/>
      <c r="I279" s="25" t="s">
        <v>540</v>
      </c>
      <c r="J279" s="215">
        <v>1800</v>
      </c>
      <c r="K279" s="25" t="s">
        <v>67</v>
      </c>
      <c r="L279" s="25">
        <v>6</v>
      </c>
      <c r="M279" s="25" t="s">
        <v>68</v>
      </c>
      <c r="N279" s="25" t="s">
        <v>67</v>
      </c>
      <c r="O279" s="25">
        <v>2</v>
      </c>
      <c r="P279" s="25" t="s">
        <v>175</v>
      </c>
      <c r="Q279" s="25" t="s">
        <v>70</v>
      </c>
      <c r="R279" s="115">
        <f>J279*L279*O279</f>
        <v>21600</v>
      </c>
      <c r="S279" s="188"/>
      <c r="T279" s="7"/>
    </row>
    <row r="280" spans="1:20" s="189" customFormat="1" ht="15" customHeight="1" x14ac:dyDescent="0.15">
      <c r="A280" s="28"/>
      <c r="B280" s="25"/>
      <c r="C280" s="64"/>
      <c r="D280" s="135"/>
      <c r="E280" s="85"/>
      <c r="F280" s="85"/>
      <c r="G280" s="336"/>
      <c r="H280" s="413"/>
      <c r="I280" s="25" t="s">
        <v>187</v>
      </c>
      <c r="J280" s="215">
        <v>10000</v>
      </c>
      <c r="K280" s="25" t="s">
        <v>67</v>
      </c>
      <c r="L280" s="25">
        <v>11</v>
      </c>
      <c r="M280" s="25" t="s">
        <v>68</v>
      </c>
      <c r="N280" s="25" t="s">
        <v>67</v>
      </c>
      <c r="O280" s="25">
        <v>2</v>
      </c>
      <c r="P280" s="25" t="s">
        <v>175</v>
      </c>
      <c r="Q280" s="25" t="s">
        <v>70</v>
      </c>
      <c r="R280" s="115">
        <f>J280*L280*O280</f>
        <v>220000</v>
      </c>
      <c r="S280" s="188"/>
      <c r="T280" s="7"/>
    </row>
    <row r="281" spans="1:20" s="189" customFormat="1" ht="15" customHeight="1" x14ac:dyDescent="0.15">
      <c r="A281" s="28"/>
      <c r="B281" s="25"/>
      <c r="C281" s="64"/>
      <c r="D281" s="135"/>
      <c r="E281" s="85"/>
      <c r="F281" s="85"/>
      <c r="G281" s="336"/>
      <c r="H281" s="413"/>
      <c r="I281" s="25" t="s">
        <v>188</v>
      </c>
      <c r="J281" s="215"/>
      <c r="K281" s="25"/>
      <c r="L281" s="25"/>
      <c r="M281" s="25"/>
      <c r="N281" s="25"/>
      <c r="O281" s="25"/>
      <c r="P281" s="25"/>
      <c r="Q281" s="25"/>
      <c r="R281" s="115">
        <f>SUM(R282:R283)</f>
        <v>290000</v>
      </c>
      <c r="S281" s="188"/>
      <c r="T281" s="7"/>
    </row>
    <row r="282" spans="1:20" s="189" customFormat="1" ht="15" customHeight="1" x14ac:dyDescent="0.15">
      <c r="A282" s="28"/>
      <c r="B282" s="25"/>
      <c r="C282" s="64"/>
      <c r="D282" s="135"/>
      <c r="E282" s="85"/>
      <c r="F282" s="85"/>
      <c r="G282" s="336"/>
      <c r="H282" s="413"/>
      <c r="I282" s="25" t="s">
        <v>189</v>
      </c>
      <c r="J282" s="215">
        <v>200000</v>
      </c>
      <c r="K282" s="25" t="s">
        <v>67</v>
      </c>
      <c r="L282" s="25">
        <v>1</v>
      </c>
      <c r="M282" s="25" t="s">
        <v>72</v>
      </c>
      <c r="N282" s="25"/>
      <c r="O282" s="25"/>
      <c r="P282" s="25"/>
      <c r="Q282" s="25" t="s">
        <v>70</v>
      </c>
      <c r="R282" s="115">
        <v>200000</v>
      </c>
      <c r="S282" s="188"/>
      <c r="T282" s="7"/>
    </row>
    <row r="283" spans="1:20" s="189" customFormat="1" ht="15" customHeight="1" x14ac:dyDescent="0.15">
      <c r="A283" s="28"/>
      <c r="B283" s="25"/>
      <c r="C283" s="64"/>
      <c r="D283" s="135"/>
      <c r="E283" s="85"/>
      <c r="F283" s="85"/>
      <c r="G283" s="336"/>
      <c r="H283" s="413"/>
      <c r="I283" s="25" t="s">
        <v>190</v>
      </c>
      <c r="J283" s="215">
        <v>15000</v>
      </c>
      <c r="K283" s="25" t="s">
        <v>67</v>
      </c>
      <c r="L283" s="25">
        <v>6</v>
      </c>
      <c r="M283" s="25" t="s">
        <v>68</v>
      </c>
      <c r="N283" s="25" t="s">
        <v>67</v>
      </c>
      <c r="O283" s="25">
        <v>1</v>
      </c>
      <c r="P283" s="25" t="s">
        <v>72</v>
      </c>
      <c r="Q283" s="25" t="s">
        <v>70</v>
      </c>
      <c r="R283" s="115">
        <f>J283*L283*O283</f>
        <v>90000</v>
      </c>
      <c r="S283" s="188"/>
      <c r="T283" s="7"/>
    </row>
    <row r="284" spans="1:20" s="189" customFormat="1" ht="15" customHeight="1" x14ac:dyDescent="0.15">
      <c r="A284" s="28"/>
      <c r="B284" s="25"/>
      <c r="C284" s="64"/>
      <c r="D284" s="135"/>
      <c r="E284" s="85"/>
      <c r="F284" s="85"/>
      <c r="G284" s="336"/>
      <c r="H284" s="413"/>
      <c r="I284" s="25"/>
      <c r="J284" s="683"/>
      <c r="K284" s="683"/>
      <c r="L284" s="683"/>
      <c r="M284" s="683"/>
      <c r="N284" s="683"/>
      <c r="O284" s="683"/>
      <c r="P284" s="683"/>
      <c r="Q284" s="25"/>
      <c r="R284" s="117"/>
      <c r="S284" s="188"/>
      <c r="T284" s="7"/>
    </row>
    <row r="285" spans="1:20" s="189" customFormat="1" ht="15" customHeight="1" x14ac:dyDescent="0.15">
      <c r="A285" s="28"/>
      <c r="B285" s="25"/>
      <c r="C285" s="64"/>
      <c r="D285" s="135"/>
      <c r="E285" s="84"/>
      <c r="F285" s="84"/>
      <c r="G285" s="417"/>
      <c r="H285" s="413"/>
      <c r="I285" s="25"/>
      <c r="J285" s="684"/>
      <c r="K285" s="684"/>
      <c r="L285" s="684"/>
      <c r="M285" s="684"/>
      <c r="N285" s="684"/>
      <c r="O285" s="684"/>
      <c r="P285" s="684"/>
      <c r="Q285" s="25" t="s">
        <v>13</v>
      </c>
      <c r="R285" s="217">
        <f>SUM(R256,R257,R258,R259,R260,R264,R267,R268,R271,R272,R273,R276,R280,R281)</f>
        <v>7256000</v>
      </c>
      <c r="S285" s="188">
        <f>SUM(R256:R257)</f>
        <v>2568000</v>
      </c>
      <c r="T285" s="7">
        <f>R285-S285</f>
        <v>4688000</v>
      </c>
    </row>
    <row r="286" spans="1:20" s="189" customFormat="1" ht="15" customHeight="1" x14ac:dyDescent="0.15">
      <c r="A286" s="28"/>
      <c r="B286" s="26"/>
      <c r="C286" s="140"/>
      <c r="D286" s="682" t="s">
        <v>191</v>
      </c>
      <c r="E286" s="656">
        <v>0</v>
      </c>
      <c r="F286" s="656">
        <f>S323/1000</f>
        <v>13169.8</v>
      </c>
      <c r="G286" s="671">
        <f>F286+F288-E286-E288</f>
        <v>-5078.2000000000007</v>
      </c>
      <c r="H286" s="685">
        <f>G286/(E286+E288)</f>
        <v>-0.20118057206243564</v>
      </c>
      <c r="I286" s="13" t="s">
        <v>443</v>
      </c>
      <c r="J286" s="14"/>
      <c r="K286" s="15"/>
      <c r="L286" s="15"/>
      <c r="M286" s="15"/>
      <c r="N286" s="15"/>
      <c r="O286" s="15"/>
      <c r="P286" s="15"/>
      <c r="Q286" s="15"/>
      <c r="R286" s="187">
        <f>SUM(R287,R288,R292,R293)</f>
        <v>14190000</v>
      </c>
      <c r="S286" s="188"/>
      <c r="T286" s="7"/>
    </row>
    <row r="287" spans="1:20" s="189" customFormat="1" ht="15" customHeight="1" x14ac:dyDescent="0.15">
      <c r="A287" s="28"/>
      <c r="B287" s="26"/>
      <c r="C287" s="28"/>
      <c r="D287" s="681"/>
      <c r="E287" s="660"/>
      <c r="F287" s="660"/>
      <c r="G287" s="673"/>
      <c r="H287" s="686"/>
      <c r="I287" s="25" t="s">
        <v>192</v>
      </c>
      <c r="J287" s="684" t="s">
        <v>1082</v>
      </c>
      <c r="K287" s="684"/>
      <c r="L287" s="684"/>
      <c r="M287" s="684"/>
      <c r="N287" s="684"/>
      <c r="O287" s="684"/>
      <c r="P287" s="684"/>
      <c r="Q287" s="150" t="s">
        <v>70</v>
      </c>
      <c r="R287" s="85">
        <v>8400000</v>
      </c>
      <c r="S287" s="188"/>
      <c r="T287" s="7"/>
    </row>
    <row r="288" spans="1:20" s="189" customFormat="1" ht="15" customHeight="1" x14ac:dyDescent="0.15">
      <c r="A288" s="28"/>
      <c r="B288" s="26"/>
      <c r="C288" s="28"/>
      <c r="D288" s="681"/>
      <c r="E288" s="658">
        <v>25242</v>
      </c>
      <c r="F288" s="658">
        <f>T323/1000</f>
        <v>6994</v>
      </c>
      <c r="G288" s="673"/>
      <c r="H288" s="686"/>
      <c r="I288" s="25" t="s">
        <v>193</v>
      </c>
      <c r="J288" s="183"/>
      <c r="K288" s="196"/>
      <c r="L288" s="219"/>
      <c r="M288" s="219"/>
      <c r="N288" s="219"/>
      <c r="O288" s="219"/>
      <c r="P288" s="219"/>
      <c r="Q288" s="150"/>
      <c r="R288" s="220">
        <f>SUM(R289:R291)</f>
        <v>5730000</v>
      </c>
      <c r="S288" s="188"/>
      <c r="T288" s="7"/>
    </row>
    <row r="289" spans="1:20" s="189" customFormat="1" ht="15.75" customHeight="1" x14ac:dyDescent="0.15">
      <c r="A289" s="28"/>
      <c r="B289" s="23"/>
      <c r="C289" s="64"/>
      <c r="D289" s="681"/>
      <c r="E289" s="659"/>
      <c r="F289" s="659"/>
      <c r="G289" s="673"/>
      <c r="H289" s="686"/>
      <c r="I289" s="23" t="s">
        <v>194</v>
      </c>
      <c r="J289" s="684" t="s">
        <v>441</v>
      </c>
      <c r="K289" s="684"/>
      <c r="L289" s="684"/>
      <c r="M289" s="684"/>
      <c r="N289" s="684"/>
      <c r="O289" s="684"/>
      <c r="P289" s="684"/>
      <c r="Q289" s="25" t="s">
        <v>70</v>
      </c>
      <c r="R289" s="197">
        <v>5280000</v>
      </c>
      <c r="S289" s="188"/>
      <c r="T289" s="7"/>
    </row>
    <row r="290" spans="1:20" s="189" customFormat="1" ht="15.75" customHeight="1" x14ac:dyDescent="0.15">
      <c r="A290" s="28"/>
      <c r="B290" s="25"/>
      <c r="C290" s="64"/>
      <c r="D290" s="325"/>
      <c r="E290" s="85"/>
      <c r="F290" s="85"/>
      <c r="G290" s="454"/>
      <c r="H290" s="455"/>
      <c r="I290" s="25" t="s">
        <v>442</v>
      </c>
      <c r="J290" s="113">
        <v>150000</v>
      </c>
      <c r="K290" s="221" t="s">
        <v>67</v>
      </c>
      <c r="L290" s="221">
        <v>1</v>
      </c>
      <c r="M290" s="221" t="s">
        <v>72</v>
      </c>
      <c r="N290" s="221"/>
      <c r="O290" s="221"/>
      <c r="P290" s="221"/>
      <c r="Q290" s="25" t="s">
        <v>70</v>
      </c>
      <c r="R290" s="197">
        <f>J290*L290</f>
        <v>150000</v>
      </c>
      <c r="S290" s="188"/>
      <c r="T290" s="7"/>
    </row>
    <row r="291" spans="1:20" s="189" customFormat="1" ht="15.75" customHeight="1" x14ac:dyDescent="0.15">
      <c r="A291" s="28"/>
      <c r="B291" s="25"/>
      <c r="C291" s="64"/>
      <c r="D291" s="135"/>
      <c r="E291" s="85"/>
      <c r="F291" s="85"/>
      <c r="G291" s="454"/>
      <c r="H291" s="455"/>
      <c r="I291" s="25" t="s">
        <v>195</v>
      </c>
      <c r="J291" s="113">
        <v>50000</v>
      </c>
      <c r="K291" s="221" t="s">
        <v>67</v>
      </c>
      <c r="L291" s="221">
        <v>6</v>
      </c>
      <c r="M291" s="221" t="s">
        <v>72</v>
      </c>
      <c r="N291" s="221"/>
      <c r="O291" s="221"/>
      <c r="P291" s="221"/>
      <c r="Q291" s="25" t="s">
        <v>70</v>
      </c>
      <c r="R291" s="197">
        <f>J291*L291</f>
        <v>300000</v>
      </c>
      <c r="S291" s="188"/>
      <c r="T291" s="7"/>
    </row>
    <row r="292" spans="1:20" s="189" customFormat="1" ht="15.75" customHeight="1" x14ac:dyDescent="0.15">
      <c r="A292" s="28"/>
      <c r="B292" s="25"/>
      <c r="C292" s="64"/>
      <c r="D292" s="135"/>
      <c r="E292" s="85"/>
      <c r="F292" s="85"/>
      <c r="G292" s="454"/>
      <c r="H292" s="455"/>
      <c r="I292" s="25" t="s">
        <v>196</v>
      </c>
      <c r="J292" s="114">
        <v>30000</v>
      </c>
      <c r="K292" s="150" t="s">
        <v>67</v>
      </c>
      <c r="L292" s="150">
        <v>1</v>
      </c>
      <c r="M292" s="150" t="s">
        <v>197</v>
      </c>
      <c r="N292" s="150"/>
      <c r="O292" s="150"/>
      <c r="P292" s="25"/>
      <c r="Q292" s="25" t="s">
        <v>70</v>
      </c>
      <c r="R292" s="197">
        <f>J292*L292</f>
        <v>30000</v>
      </c>
      <c r="S292" s="188"/>
      <c r="T292" s="7"/>
    </row>
    <row r="293" spans="1:20" s="189" customFormat="1" ht="15.75" customHeight="1" x14ac:dyDescent="0.15">
      <c r="A293" s="28"/>
      <c r="B293" s="25"/>
      <c r="C293" s="64"/>
      <c r="D293" s="135"/>
      <c r="E293" s="85"/>
      <c r="F293" s="85"/>
      <c r="G293" s="454"/>
      <c r="H293" s="455"/>
      <c r="I293" s="25" t="s">
        <v>198</v>
      </c>
      <c r="J293" s="114">
        <v>30000</v>
      </c>
      <c r="K293" s="150" t="s">
        <v>67</v>
      </c>
      <c r="L293" s="150">
        <v>1</v>
      </c>
      <c r="M293" s="150" t="s">
        <v>72</v>
      </c>
      <c r="N293" s="150"/>
      <c r="O293" s="150"/>
      <c r="P293" s="25"/>
      <c r="Q293" s="25" t="s">
        <v>70</v>
      </c>
      <c r="R293" s="197">
        <f>J293*L293</f>
        <v>30000</v>
      </c>
      <c r="S293" s="188"/>
      <c r="T293" s="7"/>
    </row>
    <row r="294" spans="1:20" s="189" customFormat="1" ht="15.75" customHeight="1" x14ac:dyDescent="0.15">
      <c r="A294" s="28"/>
      <c r="B294" s="25"/>
      <c r="C294" s="64"/>
      <c r="D294" s="135"/>
      <c r="E294" s="85"/>
      <c r="F294" s="85"/>
      <c r="G294" s="454"/>
      <c r="H294" s="455"/>
      <c r="I294" s="25"/>
      <c r="J294" s="114"/>
      <c r="K294" s="150"/>
      <c r="L294" s="150"/>
      <c r="M294" s="150"/>
      <c r="N294" s="150"/>
      <c r="O294" s="150"/>
      <c r="P294" s="25"/>
      <c r="Q294" s="25"/>
      <c r="R294" s="197"/>
      <c r="S294" s="188"/>
      <c r="T294" s="7"/>
    </row>
    <row r="295" spans="1:20" s="189" customFormat="1" ht="15.75" customHeight="1" x14ac:dyDescent="0.15">
      <c r="A295" s="28"/>
      <c r="B295" s="25"/>
      <c r="C295" s="64"/>
      <c r="D295" s="135"/>
      <c r="E295" s="85"/>
      <c r="F295" s="85"/>
      <c r="G295" s="454"/>
      <c r="H295" s="455"/>
      <c r="I295" s="25" t="s">
        <v>462</v>
      </c>
      <c r="J295" s="114"/>
      <c r="K295" s="150"/>
      <c r="L295" s="150"/>
      <c r="M295" s="150"/>
      <c r="N295" s="150"/>
      <c r="O295" s="150"/>
      <c r="P295" s="25"/>
      <c r="Q295" s="25"/>
      <c r="R295" s="197">
        <f>SUM(R296,R302,R307)</f>
        <v>893800</v>
      </c>
      <c r="S295" s="188"/>
      <c r="T295" s="7"/>
    </row>
    <row r="296" spans="1:20" s="189" customFormat="1" ht="15.75" customHeight="1" x14ac:dyDescent="0.15">
      <c r="A296" s="28"/>
      <c r="B296" s="25"/>
      <c r="C296" s="64"/>
      <c r="D296" s="135"/>
      <c r="E296" s="85"/>
      <c r="F296" s="85"/>
      <c r="G296" s="454"/>
      <c r="H296" s="455"/>
      <c r="I296" s="25" t="s">
        <v>199</v>
      </c>
      <c r="J296" s="114"/>
      <c r="K296" s="150"/>
      <c r="L296" s="150"/>
      <c r="M296" s="150"/>
      <c r="N296" s="150"/>
      <c r="O296" s="150"/>
      <c r="P296" s="25"/>
      <c r="Q296" s="25"/>
      <c r="R296" s="85">
        <f>SUM(R297:R301)</f>
        <v>449800</v>
      </c>
      <c r="S296" s="188"/>
      <c r="T296" s="7"/>
    </row>
    <row r="297" spans="1:20" s="189" customFormat="1" ht="15.75" customHeight="1" x14ac:dyDescent="0.15">
      <c r="A297" s="28"/>
      <c r="B297" s="25"/>
      <c r="C297" s="64"/>
      <c r="D297" s="135"/>
      <c r="E297" s="85"/>
      <c r="F297" s="85"/>
      <c r="G297" s="454"/>
      <c r="H297" s="455"/>
      <c r="I297" s="25" t="s">
        <v>444</v>
      </c>
      <c r="J297" s="183">
        <v>60000</v>
      </c>
      <c r="K297" s="150" t="s">
        <v>67</v>
      </c>
      <c r="L297" s="150">
        <v>4</v>
      </c>
      <c r="M297" s="150" t="s">
        <v>200</v>
      </c>
      <c r="N297" s="150"/>
      <c r="O297" s="150"/>
      <c r="P297" s="25"/>
      <c r="Q297" s="25" t="s">
        <v>70</v>
      </c>
      <c r="R297" s="85">
        <f>J297*L297</f>
        <v>240000</v>
      </c>
      <c r="S297" s="188"/>
      <c r="T297" s="7"/>
    </row>
    <row r="298" spans="1:20" s="189" customFormat="1" ht="15.75" customHeight="1" x14ac:dyDescent="0.15">
      <c r="A298" s="28"/>
      <c r="B298" s="25"/>
      <c r="C298" s="64"/>
      <c r="D298" s="135"/>
      <c r="E298" s="85"/>
      <c r="F298" s="85"/>
      <c r="G298" s="454"/>
      <c r="H298" s="455"/>
      <c r="I298" s="25" t="s">
        <v>445</v>
      </c>
      <c r="J298" s="183">
        <v>29900</v>
      </c>
      <c r="K298" s="150" t="s">
        <v>67</v>
      </c>
      <c r="L298" s="150">
        <v>2</v>
      </c>
      <c r="M298" s="150" t="s">
        <v>200</v>
      </c>
      <c r="N298" s="150"/>
      <c r="O298" s="150"/>
      <c r="P298" s="25"/>
      <c r="Q298" s="25" t="s">
        <v>70</v>
      </c>
      <c r="R298" s="85">
        <f>J298*L298</f>
        <v>59800</v>
      </c>
      <c r="S298" s="188"/>
      <c r="T298" s="7"/>
    </row>
    <row r="299" spans="1:20" s="189" customFormat="1" ht="15.75" customHeight="1" x14ac:dyDescent="0.15">
      <c r="A299" s="28"/>
      <c r="B299" s="25"/>
      <c r="C299" s="64"/>
      <c r="D299" s="135"/>
      <c r="E299" s="85"/>
      <c r="F299" s="85"/>
      <c r="G299" s="454"/>
      <c r="H299" s="455"/>
      <c r="I299" s="25" t="s">
        <v>446</v>
      </c>
      <c r="J299" s="183">
        <v>10000</v>
      </c>
      <c r="K299" s="150" t="s">
        <v>67</v>
      </c>
      <c r="L299" s="150">
        <v>6</v>
      </c>
      <c r="M299" s="150" t="s">
        <v>200</v>
      </c>
      <c r="N299" s="150"/>
      <c r="O299" s="150"/>
      <c r="P299" s="25"/>
      <c r="Q299" s="25" t="s">
        <v>70</v>
      </c>
      <c r="R299" s="85">
        <f>J299*L299</f>
        <v>60000</v>
      </c>
      <c r="S299" s="188"/>
      <c r="T299" s="7"/>
    </row>
    <row r="300" spans="1:20" s="189" customFormat="1" ht="15.75" customHeight="1" x14ac:dyDescent="0.15">
      <c r="A300" s="28"/>
      <c r="B300" s="25"/>
      <c r="C300" s="64"/>
      <c r="D300" s="303"/>
      <c r="E300" s="85"/>
      <c r="F300" s="85"/>
      <c r="G300" s="454"/>
      <c r="H300" s="455"/>
      <c r="I300" s="25" t="s">
        <v>447</v>
      </c>
      <c r="J300" s="183">
        <v>40000</v>
      </c>
      <c r="K300" s="308" t="s">
        <v>448</v>
      </c>
      <c r="L300" s="308">
        <v>1</v>
      </c>
      <c r="M300" s="308" t="s">
        <v>200</v>
      </c>
      <c r="N300" s="308"/>
      <c r="O300" s="308"/>
      <c r="P300" s="25"/>
      <c r="Q300" s="25" t="s">
        <v>70</v>
      </c>
      <c r="R300" s="85">
        <f>J300*L300</f>
        <v>40000</v>
      </c>
      <c r="S300" s="188"/>
      <c r="T300" s="7"/>
    </row>
    <row r="301" spans="1:20" s="189" customFormat="1" ht="15.75" customHeight="1" x14ac:dyDescent="0.15">
      <c r="A301" s="28"/>
      <c r="B301" s="25"/>
      <c r="C301" s="64"/>
      <c r="D301" s="135"/>
      <c r="E301" s="85"/>
      <c r="F301" s="85"/>
      <c r="G301" s="454"/>
      <c r="H301" s="455"/>
      <c r="I301" s="25" t="s">
        <v>449</v>
      </c>
      <c r="J301" s="183">
        <v>50000</v>
      </c>
      <c r="K301" s="150" t="s">
        <v>67</v>
      </c>
      <c r="L301" s="150">
        <v>1</v>
      </c>
      <c r="M301" s="150" t="s">
        <v>200</v>
      </c>
      <c r="N301" s="150"/>
      <c r="O301" s="150"/>
      <c r="P301" s="25"/>
      <c r="Q301" s="25" t="s">
        <v>70</v>
      </c>
      <c r="R301" s="85">
        <f>J301*L301</f>
        <v>50000</v>
      </c>
      <c r="S301" s="188"/>
      <c r="T301" s="7"/>
    </row>
    <row r="302" spans="1:20" s="189" customFormat="1" ht="15.75" customHeight="1" x14ac:dyDescent="0.15">
      <c r="A302" s="28"/>
      <c r="B302" s="25"/>
      <c r="C302" s="64"/>
      <c r="D302" s="303"/>
      <c r="E302" s="85"/>
      <c r="F302" s="85"/>
      <c r="G302" s="454"/>
      <c r="H302" s="455"/>
      <c r="I302" s="25" t="s">
        <v>450</v>
      </c>
      <c r="J302" s="114"/>
      <c r="K302" s="308"/>
      <c r="L302" s="308"/>
      <c r="M302" s="308"/>
      <c r="N302" s="308"/>
      <c r="O302" s="308"/>
      <c r="P302" s="25"/>
      <c r="Q302" s="25"/>
      <c r="R302" s="197">
        <f>SUM(R303:R306)</f>
        <v>144000</v>
      </c>
      <c r="S302" s="188"/>
      <c r="T302" s="7"/>
    </row>
    <row r="303" spans="1:20" s="189" customFormat="1" ht="15.75" customHeight="1" x14ac:dyDescent="0.15">
      <c r="A303" s="28"/>
      <c r="B303" s="25"/>
      <c r="C303" s="64"/>
      <c r="D303" s="303"/>
      <c r="E303" s="85"/>
      <c r="F303" s="85"/>
      <c r="G303" s="454"/>
      <c r="H303" s="455"/>
      <c r="I303" s="25" t="s">
        <v>451</v>
      </c>
      <c r="J303" s="114">
        <v>40000</v>
      </c>
      <c r="K303" s="308" t="s">
        <v>67</v>
      </c>
      <c r="L303" s="308">
        <v>1</v>
      </c>
      <c r="M303" s="308" t="s">
        <v>454</v>
      </c>
      <c r="N303" s="308"/>
      <c r="O303" s="308"/>
      <c r="P303" s="25"/>
      <c r="Q303" s="25" t="s">
        <v>70</v>
      </c>
      <c r="R303" s="197">
        <f>J303*L303</f>
        <v>40000</v>
      </c>
      <c r="S303" s="188"/>
      <c r="T303" s="7"/>
    </row>
    <row r="304" spans="1:20" s="189" customFormat="1" ht="15.75" customHeight="1" x14ac:dyDescent="0.15">
      <c r="A304" s="28"/>
      <c r="B304" s="25"/>
      <c r="C304" s="64"/>
      <c r="D304" s="303"/>
      <c r="E304" s="85"/>
      <c r="F304" s="85"/>
      <c r="G304" s="454"/>
      <c r="H304" s="455"/>
      <c r="I304" s="25"/>
      <c r="J304" s="114">
        <v>20000</v>
      </c>
      <c r="K304" s="308" t="s">
        <v>67</v>
      </c>
      <c r="L304" s="308">
        <v>1</v>
      </c>
      <c r="M304" s="308" t="s">
        <v>455</v>
      </c>
      <c r="N304" s="308"/>
      <c r="O304" s="308"/>
      <c r="P304" s="25"/>
      <c r="Q304" s="25" t="s">
        <v>70</v>
      </c>
      <c r="R304" s="197">
        <f>J304*L304</f>
        <v>20000</v>
      </c>
      <c r="S304" s="188"/>
      <c r="T304" s="7"/>
    </row>
    <row r="305" spans="1:20" s="189" customFormat="1" ht="15.75" customHeight="1" x14ac:dyDescent="0.15">
      <c r="A305" s="28"/>
      <c r="B305" s="25"/>
      <c r="C305" s="64"/>
      <c r="D305" s="303"/>
      <c r="E305" s="85"/>
      <c r="F305" s="85"/>
      <c r="G305" s="454"/>
      <c r="H305" s="455"/>
      <c r="I305" s="25" t="s">
        <v>452</v>
      </c>
      <c r="J305" s="114">
        <v>2000</v>
      </c>
      <c r="K305" s="308" t="s">
        <v>67</v>
      </c>
      <c r="L305" s="308">
        <v>27</v>
      </c>
      <c r="M305" s="308" t="s">
        <v>68</v>
      </c>
      <c r="N305" s="308"/>
      <c r="O305" s="308"/>
      <c r="P305" s="25"/>
      <c r="Q305" s="25" t="s">
        <v>70</v>
      </c>
      <c r="R305" s="197">
        <f>J305*L305</f>
        <v>54000</v>
      </c>
      <c r="S305" s="188"/>
      <c r="T305" s="7"/>
    </row>
    <row r="306" spans="1:20" s="189" customFormat="1" ht="15.75" customHeight="1" x14ac:dyDescent="0.15">
      <c r="A306" s="28"/>
      <c r="B306" s="25"/>
      <c r="C306" s="64"/>
      <c r="D306" s="303"/>
      <c r="E306" s="85"/>
      <c r="F306" s="85"/>
      <c r="G306" s="454"/>
      <c r="H306" s="455"/>
      <c r="I306" s="25" t="s">
        <v>453</v>
      </c>
      <c r="J306" s="114">
        <v>30000</v>
      </c>
      <c r="K306" s="308" t="s">
        <v>448</v>
      </c>
      <c r="L306" s="308">
        <v>1</v>
      </c>
      <c r="M306" s="308" t="s">
        <v>200</v>
      </c>
      <c r="N306" s="308"/>
      <c r="O306" s="308"/>
      <c r="P306" s="25"/>
      <c r="Q306" s="25" t="s">
        <v>70</v>
      </c>
      <c r="R306" s="197">
        <f>J306*L306</f>
        <v>30000</v>
      </c>
      <c r="S306" s="188"/>
      <c r="T306" s="7"/>
    </row>
    <row r="307" spans="1:20" s="189" customFormat="1" ht="15.75" customHeight="1" x14ac:dyDescent="0.15">
      <c r="A307" s="28"/>
      <c r="B307" s="25"/>
      <c r="C307" s="64"/>
      <c r="D307" s="303"/>
      <c r="E307" s="85"/>
      <c r="F307" s="85"/>
      <c r="G307" s="454"/>
      <c r="H307" s="455"/>
      <c r="I307" s="25" t="s">
        <v>456</v>
      </c>
      <c r="J307" s="114">
        <v>10000</v>
      </c>
      <c r="K307" s="308" t="s">
        <v>457</v>
      </c>
      <c r="L307" s="308">
        <v>10</v>
      </c>
      <c r="M307" s="308" t="s">
        <v>458</v>
      </c>
      <c r="N307" s="308" t="s">
        <v>457</v>
      </c>
      <c r="O307" s="308">
        <v>3</v>
      </c>
      <c r="P307" s="25" t="s">
        <v>459</v>
      </c>
      <c r="Q307" s="25" t="s">
        <v>460</v>
      </c>
      <c r="R307" s="197">
        <f>J307*L307*O307</f>
        <v>300000</v>
      </c>
      <c r="S307" s="188"/>
      <c r="T307" s="7"/>
    </row>
    <row r="308" spans="1:20" s="189" customFormat="1" ht="15.75" customHeight="1" x14ac:dyDescent="0.15">
      <c r="A308" s="28"/>
      <c r="B308" s="25"/>
      <c r="C308" s="64"/>
      <c r="D308" s="135"/>
      <c r="E308" s="85"/>
      <c r="F308" s="85"/>
      <c r="G308" s="454"/>
      <c r="H308" s="455"/>
      <c r="I308" s="25"/>
      <c r="J308" s="114"/>
      <c r="K308" s="150"/>
      <c r="L308" s="150"/>
      <c r="M308" s="150"/>
      <c r="N308" s="150"/>
      <c r="O308" s="150"/>
      <c r="P308" s="25"/>
      <c r="Q308" s="25"/>
      <c r="R308" s="197"/>
      <c r="S308" s="188"/>
      <c r="T308" s="7"/>
    </row>
    <row r="309" spans="1:20" s="189" customFormat="1" ht="15.75" customHeight="1" x14ac:dyDescent="0.15">
      <c r="A309" s="28"/>
      <c r="B309" s="25"/>
      <c r="C309" s="64"/>
      <c r="D309" s="135"/>
      <c r="E309" s="85"/>
      <c r="F309" s="85"/>
      <c r="G309" s="454"/>
      <c r="H309" s="455"/>
      <c r="I309" s="25" t="s">
        <v>461</v>
      </c>
      <c r="J309" s="114"/>
      <c r="K309" s="308"/>
      <c r="L309" s="308"/>
      <c r="M309" s="308"/>
      <c r="N309" s="308"/>
      <c r="O309" s="308"/>
      <c r="P309" s="25"/>
      <c r="Q309" s="25"/>
      <c r="R309" s="197">
        <f>SUM(R310,R313,R314,R319,R320,R321)</f>
        <v>5080000</v>
      </c>
      <c r="S309" s="188"/>
      <c r="T309" s="7"/>
    </row>
    <row r="310" spans="1:20" s="189" customFormat="1" ht="15.75" customHeight="1" x14ac:dyDescent="0.15">
      <c r="A310" s="28"/>
      <c r="B310" s="25"/>
      <c r="C310" s="64"/>
      <c r="D310" s="135"/>
      <c r="E310" s="85"/>
      <c r="F310" s="85"/>
      <c r="G310" s="454"/>
      <c r="H310" s="455"/>
      <c r="I310" s="25" t="s">
        <v>463</v>
      </c>
      <c r="J310" s="114"/>
      <c r="K310" s="308"/>
      <c r="L310" s="308"/>
      <c r="M310" s="308"/>
      <c r="N310" s="308"/>
      <c r="O310" s="308"/>
      <c r="P310" s="25"/>
      <c r="Q310" s="25"/>
      <c r="R310" s="85">
        <f>SUM(R311:R312)</f>
        <v>4320000</v>
      </c>
      <c r="S310" s="188"/>
      <c r="T310" s="7"/>
    </row>
    <row r="311" spans="1:20" s="189" customFormat="1" ht="15.75" customHeight="1" x14ac:dyDescent="0.15">
      <c r="A311" s="28"/>
      <c r="B311" s="25"/>
      <c r="C311" s="64"/>
      <c r="D311" s="135"/>
      <c r="E311" s="85"/>
      <c r="F311" s="85"/>
      <c r="G311" s="454"/>
      <c r="H311" s="455"/>
      <c r="I311" s="25" t="s">
        <v>464</v>
      </c>
      <c r="J311" s="183">
        <v>80000</v>
      </c>
      <c r="K311" s="308" t="s">
        <v>67</v>
      </c>
      <c r="L311" s="308">
        <v>36</v>
      </c>
      <c r="M311" s="308" t="s">
        <v>72</v>
      </c>
      <c r="N311" s="308"/>
      <c r="O311" s="308"/>
      <c r="P311" s="25"/>
      <c r="Q311" s="25" t="s">
        <v>70</v>
      </c>
      <c r="R311" s="85">
        <f>J311*L311</f>
        <v>2880000</v>
      </c>
      <c r="S311" s="188"/>
      <c r="T311" s="7"/>
    </row>
    <row r="312" spans="1:20" s="189" customFormat="1" ht="15.75" customHeight="1" x14ac:dyDescent="0.15">
      <c r="A312" s="28"/>
      <c r="B312" s="25"/>
      <c r="C312" s="64"/>
      <c r="D312" s="303"/>
      <c r="E312" s="85"/>
      <c r="F312" s="85"/>
      <c r="G312" s="454"/>
      <c r="H312" s="455"/>
      <c r="I312" s="25" t="s">
        <v>465</v>
      </c>
      <c r="J312" s="183">
        <v>40000</v>
      </c>
      <c r="K312" s="308" t="s">
        <v>67</v>
      </c>
      <c r="L312" s="308">
        <v>36</v>
      </c>
      <c r="M312" s="308" t="s">
        <v>72</v>
      </c>
      <c r="N312" s="308"/>
      <c r="O312" s="308"/>
      <c r="P312" s="25"/>
      <c r="Q312" s="25" t="s">
        <v>70</v>
      </c>
      <c r="R312" s="85">
        <f>J312*L312</f>
        <v>1440000</v>
      </c>
      <c r="S312" s="188"/>
      <c r="T312" s="7"/>
    </row>
    <row r="313" spans="1:20" s="189" customFormat="1" ht="15.75" customHeight="1" x14ac:dyDescent="0.15">
      <c r="A313" s="28"/>
      <c r="B313" s="25"/>
      <c r="C313" s="64"/>
      <c r="D313" s="303"/>
      <c r="E313" s="85"/>
      <c r="F313" s="85"/>
      <c r="G313" s="454"/>
      <c r="H313" s="455"/>
      <c r="I313" s="25" t="s">
        <v>466</v>
      </c>
      <c r="J313" s="114">
        <v>50000</v>
      </c>
      <c r="K313" s="308" t="s">
        <v>67</v>
      </c>
      <c r="L313" s="308">
        <v>2</v>
      </c>
      <c r="M313" s="308" t="s">
        <v>72</v>
      </c>
      <c r="N313" s="308"/>
      <c r="O313" s="308"/>
      <c r="P313" s="25"/>
      <c r="Q313" s="25" t="s">
        <v>70</v>
      </c>
      <c r="R313" s="197">
        <f>J313*L313</f>
        <v>100000</v>
      </c>
      <c r="S313" s="188"/>
      <c r="T313" s="7"/>
    </row>
    <row r="314" spans="1:20" s="189" customFormat="1" ht="15.75" customHeight="1" x14ac:dyDescent="0.15">
      <c r="A314" s="28"/>
      <c r="B314" s="25"/>
      <c r="C314" s="64"/>
      <c r="D314" s="303"/>
      <c r="E314" s="85"/>
      <c r="F314" s="85"/>
      <c r="G314" s="454"/>
      <c r="H314" s="455"/>
      <c r="I314" s="25" t="s">
        <v>467</v>
      </c>
      <c r="J314" s="114"/>
      <c r="K314" s="308"/>
      <c r="L314" s="308"/>
      <c r="M314" s="308"/>
      <c r="N314" s="308"/>
      <c r="O314" s="308"/>
      <c r="P314" s="25"/>
      <c r="Q314" s="25"/>
      <c r="R314" s="197">
        <f>SUM(R315:R318)</f>
        <v>360000</v>
      </c>
      <c r="S314" s="188"/>
      <c r="T314" s="7"/>
    </row>
    <row r="315" spans="1:20" s="189" customFormat="1" ht="15.75" customHeight="1" x14ac:dyDescent="0.15">
      <c r="A315" s="28"/>
      <c r="B315" s="25"/>
      <c r="C315" s="64"/>
      <c r="D315" s="303"/>
      <c r="E315" s="85"/>
      <c r="F315" s="85"/>
      <c r="G315" s="454"/>
      <c r="H315" s="455"/>
      <c r="I315" s="25" t="s">
        <v>468</v>
      </c>
      <c r="J315" s="114">
        <v>8000</v>
      </c>
      <c r="K315" s="308" t="s">
        <v>448</v>
      </c>
      <c r="L315" s="308">
        <v>12</v>
      </c>
      <c r="M315" s="308" t="s">
        <v>469</v>
      </c>
      <c r="N315" s="308"/>
      <c r="O315" s="308"/>
      <c r="P315" s="25"/>
      <c r="Q315" s="25" t="s">
        <v>70</v>
      </c>
      <c r="R315" s="197">
        <f t="shared" ref="R315:R320" si="13">J315*L315</f>
        <v>96000</v>
      </c>
      <c r="S315" s="188"/>
      <c r="T315" s="7"/>
    </row>
    <row r="316" spans="1:20" s="189" customFormat="1" ht="15.75" customHeight="1" x14ac:dyDescent="0.15">
      <c r="A316" s="28"/>
      <c r="B316" s="25"/>
      <c r="C316" s="64"/>
      <c r="D316" s="303"/>
      <c r="E316" s="85"/>
      <c r="F316" s="85"/>
      <c r="G316" s="454"/>
      <c r="H316" s="455"/>
      <c r="I316" s="25" t="s">
        <v>470</v>
      </c>
      <c r="J316" s="114">
        <v>2000</v>
      </c>
      <c r="K316" s="308" t="s">
        <v>448</v>
      </c>
      <c r="L316" s="308">
        <v>12</v>
      </c>
      <c r="M316" s="308" t="s">
        <v>471</v>
      </c>
      <c r="N316" s="308"/>
      <c r="O316" s="308"/>
      <c r="P316" s="25"/>
      <c r="Q316" s="25" t="s">
        <v>70</v>
      </c>
      <c r="R316" s="197">
        <f t="shared" si="13"/>
        <v>24000</v>
      </c>
      <c r="S316" s="188"/>
      <c r="T316" s="7"/>
    </row>
    <row r="317" spans="1:20" s="189" customFormat="1" ht="15.75" customHeight="1" x14ac:dyDescent="0.15">
      <c r="A317" s="28"/>
      <c r="B317" s="25"/>
      <c r="C317" s="64"/>
      <c r="D317" s="303"/>
      <c r="E317" s="85"/>
      <c r="F317" s="85"/>
      <c r="G317" s="454"/>
      <c r="H317" s="455"/>
      <c r="I317" s="25" t="s">
        <v>472</v>
      </c>
      <c r="J317" s="114">
        <v>80000</v>
      </c>
      <c r="K317" s="308" t="s">
        <v>448</v>
      </c>
      <c r="L317" s="308">
        <v>2</v>
      </c>
      <c r="M317" s="308" t="s">
        <v>72</v>
      </c>
      <c r="N317" s="308"/>
      <c r="O317" s="308"/>
      <c r="P317" s="25"/>
      <c r="Q317" s="25" t="s">
        <v>70</v>
      </c>
      <c r="R317" s="197">
        <f t="shared" si="13"/>
        <v>160000</v>
      </c>
      <c r="S317" s="188"/>
      <c r="T317" s="7"/>
    </row>
    <row r="318" spans="1:20" s="189" customFormat="1" ht="15.75" customHeight="1" x14ac:dyDescent="0.15">
      <c r="A318" s="28"/>
      <c r="B318" s="25"/>
      <c r="C318" s="64"/>
      <c r="D318" s="303"/>
      <c r="E318" s="85"/>
      <c r="F318" s="85"/>
      <c r="G318" s="454"/>
      <c r="H318" s="455"/>
      <c r="I318" s="25" t="s">
        <v>473</v>
      </c>
      <c r="J318" s="114">
        <v>40000</v>
      </c>
      <c r="K318" s="308" t="s">
        <v>457</v>
      </c>
      <c r="L318" s="308">
        <v>2</v>
      </c>
      <c r="M318" s="308" t="s">
        <v>474</v>
      </c>
      <c r="N318" s="308"/>
      <c r="O318" s="308"/>
      <c r="P318" s="25"/>
      <c r="Q318" s="25"/>
      <c r="R318" s="197">
        <f t="shared" si="13"/>
        <v>80000</v>
      </c>
      <c r="S318" s="188"/>
      <c r="T318" s="7"/>
    </row>
    <row r="319" spans="1:20" s="189" customFormat="1" ht="15.75" customHeight="1" x14ac:dyDescent="0.15">
      <c r="A319" s="28"/>
      <c r="B319" s="25"/>
      <c r="C319" s="64"/>
      <c r="D319" s="303"/>
      <c r="E319" s="85"/>
      <c r="F319" s="85"/>
      <c r="G319" s="454"/>
      <c r="H319" s="455"/>
      <c r="I319" s="326" t="s">
        <v>475</v>
      </c>
      <c r="J319" s="114">
        <v>140000</v>
      </c>
      <c r="K319" s="308" t="s">
        <v>476</v>
      </c>
      <c r="L319" s="308">
        <v>1</v>
      </c>
      <c r="M319" s="308" t="s">
        <v>477</v>
      </c>
      <c r="N319" s="308"/>
      <c r="O319" s="308"/>
      <c r="P319" s="25"/>
      <c r="Q319" s="25"/>
      <c r="R319" s="197">
        <f t="shared" si="13"/>
        <v>140000</v>
      </c>
      <c r="S319" s="188"/>
      <c r="T319" s="7"/>
    </row>
    <row r="320" spans="1:20" s="189" customFormat="1" ht="15.75" customHeight="1" x14ac:dyDescent="0.15">
      <c r="A320" s="28"/>
      <c r="B320" s="25"/>
      <c r="C320" s="64"/>
      <c r="D320" s="303"/>
      <c r="E320" s="85"/>
      <c r="F320" s="85"/>
      <c r="G320" s="454"/>
      <c r="H320" s="455"/>
      <c r="I320" s="25" t="s">
        <v>478</v>
      </c>
      <c r="J320" s="114">
        <v>10000</v>
      </c>
      <c r="K320" s="308" t="s">
        <v>476</v>
      </c>
      <c r="L320" s="308">
        <v>14</v>
      </c>
      <c r="M320" s="308" t="s">
        <v>458</v>
      </c>
      <c r="N320" s="308"/>
      <c r="O320" s="308"/>
      <c r="P320" s="25"/>
      <c r="Q320" s="25"/>
      <c r="R320" s="197">
        <f t="shared" si="13"/>
        <v>140000</v>
      </c>
      <c r="S320" s="188"/>
      <c r="T320" s="7"/>
    </row>
    <row r="321" spans="1:20" s="189" customFormat="1" ht="15.75" customHeight="1" x14ac:dyDescent="0.15">
      <c r="A321" s="28"/>
      <c r="B321" s="25"/>
      <c r="C321" s="64"/>
      <c r="D321" s="303"/>
      <c r="E321" s="85"/>
      <c r="F321" s="85"/>
      <c r="G321" s="454"/>
      <c r="H321" s="455"/>
      <c r="I321" s="25" t="s">
        <v>479</v>
      </c>
      <c r="J321" s="114">
        <v>20000</v>
      </c>
      <c r="K321" s="308" t="s">
        <v>67</v>
      </c>
      <c r="L321" s="308">
        <v>1</v>
      </c>
      <c r="M321" s="308" t="s">
        <v>72</v>
      </c>
      <c r="N321" s="308"/>
      <c r="O321" s="308"/>
      <c r="P321" s="25"/>
      <c r="Q321" s="25" t="s">
        <v>70</v>
      </c>
      <c r="R321" s="197">
        <f>J321*L321</f>
        <v>20000</v>
      </c>
      <c r="S321" s="188"/>
      <c r="T321" s="7"/>
    </row>
    <row r="322" spans="1:20" s="189" customFormat="1" ht="15.75" customHeight="1" x14ac:dyDescent="0.15">
      <c r="A322" s="28"/>
      <c r="B322" s="25"/>
      <c r="C322" s="64"/>
      <c r="D322" s="135"/>
      <c r="E322" s="85"/>
      <c r="F322" s="85"/>
      <c r="G322" s="454"/>
      <c r="H322" s="455"/>
      <c r="I322" s="25"/>
      <c r="J322" s="222"/>
      <c r="K322" s="222"/>
      <c r="L322" s="222"/>
      <c r="M322" s="222"/>
      <c r="N322" s="222"/>
      <c r="O322" s="222"/>
      <c r="P322" s="222"/>
      <c r="Q322" s="25"/>
      <c r="R322" s="197"/>
      <c r="S322" s="188"/>
      <c r="T322" s="7"/>
    </row>
    <row r="323" spans="1:20" s="189" customFormat="1" ht="15" customHeight="1" x14ac:dyDescent="0.15">
      <c r="A323" s="28"/>
      <c r="B323" s="23"/>
      <c r="C323" s="64"/>
      <c r="D323" s="17"/>
      <c r="E323" s="205"/>
      <c r="F323" s="205"/>
      <c r="G323" s="456"/>
      <c r="H323" s="396"/>
      <c r="I323" s="20"/>
      <c r="J323" s="202"/>
      <c r="K323" s="171"/>
      <c r="L323" s="171"/>
      <c r="M323" s="171"/>
      <c r="N323" s="171"/>
      <c r="O323" s="171"/>
      <c r="P323" s="20"/>
      <c r="Q323" s="20" t="s">
        <v>13</v>
      </c>
      <c r="R323" s="190">
        <f>SUM(R286,R295,R309)</f>
        <v>20163800</v>
      </c>
      <c r="S323" s="188">
        <f>SUM(R310,R296,R287)</f>
        <v>13169800</v>
      </c>
      <c r="T323" s="7">
        <f>R323-S323</f>
        <v>6994000</v>
      </c>
    </row>
    <row r="324" spans="1:20" s="189" customFormat="1" ht="15" customHeight="1" x14ac:dyDescent="0.15">
      <c r="A324" s="28"/>
      <c r="B324" s="26"/>
      <c r="C324" s="140"/>
      <c r="D324" s="642" t="s">
        <v>201</v>
      </c>
      <c r="E324" s="656">
        <v>0</v>
      </c>
      <c r="F324" s="656">
        <v>0</v>
      </c>
      <c r="G324" s="671">
        <f>F324+F326-E324-E326</f>
        <v>-113</v>
      </c>
      <c r="H324" s="685">
        <f>G324/(E324+E326)</f>
        <v>-1</v>
      </c>
      <c r="I324" s="13"/>
      <c r="J324" s="14"/>
      <c r="K324" s="15"/>
      <c r="L324" s="15"/>
      <c r="M324" s="15"/>
      <c r="N324" s="15"/>
      <c r="O324" s="15"/>
      <c r="P324" s="15"/>
      <c r="Q324" s="15"/>
      <c r="R324" s="187"/>
      <c r="S324" s="188"/>
      <c r="T324" s="7"/>
    </row>
    <row r="325" spans="1:20" s="189" customFormat="1" ht="15" customHeight="1" x14ac:dyDescent="0.15">
      <c r="A325" s="28"/>
      <c r="B325" s="26"/>
      <c r="C325" s="28"/>
      <c r="D325" s="655"/>
      <c r="E325" s="660"/>
      <c r="F325" s="660"/>
      <c r="G325" s="673"/>
      <c r="H325" s="686"/>
      <c r="I325" s="25"/>
      <c r="J325" s="223"/>
      <c r="K325" s="196"/>
      <c r="L325" s="219"/>
      <c r="M325" s="219"/>
      <c r="N325" s="219"/>
      <c r="O325" s="219"/>
      <c r="P325" s="219"/>
      <c r="Q325" s="150"/>
      <c r="R325" s="220"/>
      <c r="S325" s="188"/>
      <c r="T325" s="7"/>
    </row>
    <row r="326" spans="1:20" s="189" customFormat="1" ht="15" customHeight="1" x14ac:dyDescent="0.15">
      <c r="A326" s="28"/>
      <c r="B326" s="26"/>
      <c r="C326" s="28"/>
      <c r="D326" s="655"/>
      <c r="E326" s="658">
        <v>113</v>
      </c>
      <c r="F326" s="658">
        <v>0</v>
      </c>
      <c r="G326" s="673"/>
      <c r="H326" s="686"/>
      <c r="I326" s="25"/>
      <c r="J326" s="183"/>
      <c r="K326" s="196"/>
      <c r="L326" s="219"/>
      <c r="M326" s="219"/>
      <c r="N326" s="219"/>
      <c r="O326" s="219"/>
      <c r="P326" s="219"/>
      <c r="Q326" s="150"/>
      <c r="R326" s="220"/>
      <c r="S326" s="188"/>
      <c r="T326" s="7"/>
    </row>
    <row r="327" spans="1:20" s="189" customFormat="1" ht="15.75" customHeight="1" x14ac:dyDescent="0.15">
      <c r="A327" s="27"/>
      <c r="B327" s="18"/>
      <c r="C327" s="17"/>
      <c r="D327" s="643"/>
      <c r="E327" s="661"/>
      <c r="F327" s="661"/>
      <c r="G327" s="672"/>
      <c r="H327" s="689"/>
      <c r="I327" s="18"/>
      <c r="J327" s="224"/>
      <c r="K327" s="171"/>
      <c r="L327" s="171"/>
      <c r="M327" s="171"/>
      <c r="N327" s="171"/>
      <c r="O327" s="171"/>
      <c r="P327" s="20"/>
      <c r="Q327" s="20"/>
      <c r="R327" s="225"/>
      <c r="S327" s="188"/>
      <c r="T327" s="7"/>
    </row>
    <row r="328" spans="1:20" s="189" customFormat="1" ht="15" customHeight="1" x14ac:dyDescent="0.15">
      <c r="A328" s="28"/>
      <c r="B328" s="25"/>
      <c r="C328" s="140"/>
      <c r="D328" s="680" t="s">
        <v>202</v>
      </c>
      <c r="E328" s="659">
        <v>0</v>
      </c>
      <c r="F328" s="659">
        <v>0</v>
      </c>
      <c r="G328" s="673">
        <f>F328+F330-E328-E330</f>
        <v>-17081.630000000005</v>
      </c>
      <c r="H328" s="688">
        <f>G328/(E328+E330)</f>
        <v>-0.16322939759957195</v>
      </c>
      <c r="I328" s="23" t="s">
        <v>910</v>
      </c>
      <c r="J328" s="344"/>
      <c r="K328" s="344"/>
      <c r="L328" s="344"/>
      <c r="M328" s="344"/>
      <c r="N328" s="344"/>
      <c r="O328" s="344"/>
      <c r="P328" s="344"/>
      <c r="Q328" s="235"/>
      <c r="R328" s="236">
        <f>SUM(R329:R333)</f>
        <v>31950000</v>
      </c>
      <c r="S328" s="188"/>
      <c r="T328" s="7"/>
    </row>
    <row r="329" spans="1:20" s="189" customFormat="1" ht="15" customHeight="1" x14ac:dyDescent="0.15">
      <c r="A329" s="28"/>
      <c r="B329" s="25"/>
      <c r="C329" s="140"/>
      <c r="D329" s="680"/>
      <c r="E329" s="661"/>
      <c r="F329" s="661"/>
      <c r="G329" s="673"/>
      <c r="H329" s="688"/>
      <c r="I329" s="226" t="s">
        <v>203</v>
      </c>
      <c r="J329" s="356">
        <v>30000</v>
      </c>
      <c r="K329" s="314" t="s">
        <v>602</v>
      </c>
      <c r="L329" s="321">
        <v>3</v>
      </c>
      <c r="M329" s="314" t="s">
        <v>911</v>
      </c>
      <c r="N329" s="314" t="s">
        <v>602</v>
      </c>
      <c r="O329" s="321">
        <v>37</v>
      </c>
      <c r="P329" s="314" t="s">
        <v>912</v>
      </c>
      <c r="Q329" s="25" t="s">
        <v>70</v>
      </c>
      <c r="R329" s="115">
        <f>J329*L329*O329</f>
        <v>3330000</v>
      </c>
      <c r="S329" s="188"/>
      <c r="T329" s="7"/>
    </row>
    <row r="330" spans="1:20" s="189" customFormat="1" ht="15" customHeight="1" x14ac:dyDescent="0.15">
      <c r="A330" s="28"/>
      <c r="B330" s="26"/>
      <c r="C330" s="140"/>
      <c r="D330" s="680"/>
      <c r="E330" s="181">
        <v>104648</v>
      </c>
      <c r="F330" s="181">
        <f>T372/1000</f>
        <v>87566.37</v>
      </c>
      <c r="G330" s="673"/>
      <c r="H330" s="688"/>
      <c r="I330" s="226"/>
      <c r="J330" s="356">
        <v>30000</v>
      </c>
      <c r="K330" s="314" t="s">
        <v>602</v>
      </c>
      <c r="L330" s="321">
        <v>6</v>
      </c>
      <c r="M330" s="314" t="s">
        <v>911</v>
      </c>
      <c r="N330" s="314" t="s">
        <v>602</v>
      </c>
      <c r="O330" s="321">
        <v>12</v>
      </c>
      <c r="P330" s="314" t="s">
        <v>912</v>
      </c>
      <c r="Q330" s="25" t="s">
        <v>70</v>
      </c>
      <c r="R330" s="115">
        <f>J330*L330*O330</f>
        <v>2160000</v>
      </c>
      <c r="S330" s="188"/>
      <c r="T330" s="7"/>
    </row>
    <row r="331" spans="1:20" s="189" customFormat="1" ht="15" customHeight="1" x14ac:dyDescent="0.15">
      <c r="A331" s="28"/>
      <c r="B331" s="28"/>
      <c r="C331" s="140"/>
      <c r="D331" s="680"/>
      <c r="E331" s="84"/>
      <c r="F331" s="84"/>
      <c r="G331" s="417"/>
      <c r="H331" s="413"/>
      <c r="I331" s="196" t="s">
        <v>204</v>
      </c>
      <c r="J331" s="356">
        <v>30000</v>
      </c>
      <c r="K331" s="314" t="s">
        <v>602</v>
      </c>
      <c r="L331" s="321">
        <v>6</v>
      </c>
      <c r="M331" s="314" t="s">
        <v>911</v>
      </c>
      <c r="N331" s="314" t="s">
        <v>602</v>
      </c>
      <c r="O331" s="321">
        <v>49</v>
      </c>
      <c r="P331" s="314" t="s">
        <v>912</v>
      </c>
      <c r="Q331" s="25" t="s">
        <v>70</v>
      </c>
      <c r="R331" s="115">
        <f>J331*L331*O331</f>
        <v>8820000</v>
      </c>
      <c r="S331" s="188"/>
      <c r="T331" s="7"/>
    </row>
    <row r="332" spans="1:20" s="189" customFormat="1" ht="15" customHeight="1" x14ac:dyDescent="0.15">
      <c r="A332" s="28"/>
      <c r="B332" s="28"/>
      <c r="C332" s="161"/>
      <c r="D332" s="64"/>
      <c r="E332" s="85"/>
      <c r="F332" s="85"/>
      <c r="G332" s="336"/>
      <c r="H332" s="457"/>
      <c r="I332" s="196" t="s">
        <v>205</v>
      </c>
      <c r="J332" s="356">
        <v>30000</v>
      </c>
      <c r="K332" s="314" t="s">
        <v>602</v>
      </c>
      <c r="L332" s="321">
        <v>6</v>
      </c>
      <c r="M332" s="314" t="s">
        <v>911</v>
      </c>
      <c r="N332" s="314" t="s">
        <v>602</v>
      </c>
      <c r="O332" s="321">
        <v>49</v>
      </c>
      <c r="P332" s="314" t="s">
        <v>912</v>
      </c>
      <c r="Q332" s="25" t="s">
        <v>70</v>
      </c>
      <c r="R332" s="115">
        <f>J332*L332*O332</f>
        <v>8820000</v>
      </c>
      <c r="S332" s="188"/>
      <c r="T332" s="7"/>
    </row>
    <row r="333" spans="1:20" s="189" customFormat="1" ht="15" customHeight="1" x14ac:dyDescent="0.15">
      <c r="A333" s="28"/>
      <c r="B333" s="28"/>
      <c r="C333" s="161"/>
      <c r="D333" s="64"/>
      <c r="E333" s="85"/>
      <c r="F333" s="85"/>
      <c r="G333" s="336"/>
      <c r="H333" s="457"/>
      <c r="I333" s="196" t="s">
        <v>206</v>
      </c>
      <c r="J333" s="356">
        <v>30000</v>
      </c>
      <c r="K333" s="314" t="s">
        <v>602</v>
      </c>
      <c r="L333" s="321">
        <v>6</v>
      </c>
      <c r="M333" s="314" t="s">
        <v>911</v>
      </c>
      <c r="N333" s="314" t="s">
        <v>602</v>
      </c>
      <c r="O333" s="321">
        <v>49</v>
      </c>
      <c r="P333" s="314" t="s">
        <v>912</v>
      </c>
      <c r="Q333" s="25" t="s">
        <v>70</v>
      </c>
      <c r="R333" s="115">
        <f>J333*L333*O333</f>
        <v>8820000</v>
      </c>
      <c r="S333" s="188"/>
      <c r="T333" s="7"/>
    </row>
    <row r="334" spans="1:20" s="189" customFormat="1" ht="15" customHeight="1" x14ac:dyDescent="0.15">
      <c r="A334" s="28"/>
      <c r="B334" s="28"/>
      <c r="C334" s="161"/>
      <c r="D334" s="64"/>
      <c r="E334" s="85"/>
      <c r="F334" s="85"/>
      <c r="G334" s="336"/>
      <c r="H334" s="457"/>
      <c r="I334" s="196" t="s">
        <v>913</v>
      </c>
      <c r="J334" s="356"/>
      <c r="K334" s="314"/>
      <c r="L334" s="321"/>
      <c r="M334" s="314"/>
      <c r="N334" s="314"/>
      <c r="O334" s="321"/>
      <c r="P334" s="314"/>
      <c r="Q334" s="25"/>
      <c r="R334" s="115">
        <f>SUM(R335:R336)</f>
        <v>500000</v>
      </c>
      <c r="S334" s="188"/>
      <c r="T334" s="7"/>
    </row>
    <row r="335" spans="1:20" s="189" customFormat="1" ht="15" customHeight="1" x14ac:dyDescent="0.15">
      <c r="A335" s="28"/>
      <c r="B335" s="28"/>
      <c r="C335" s="161"/>
      <c r="D335" s="64"/>
      <c r="E335" s="85"/>
      <c r="F335" s="85"/>
      <c r="G335" s="336"/>
      <c r="H335" s="457"/>
      <c r="I335" s="196" t="s">
        <v>914</v>
      </c>
      <c r="J335" s="356">
        <v>100000</v>
      </c>
      <c r="K335" s="314" t="s">
        <v>602</v>
      </c>
      <c r="L335" s="321">
        <v>2</v>
      </c>
      <c r="M335" s="314" t="s">
        <v>902</v>
      </c>
      <c r="N335" s="314"/>
      <c r="O335" s="321"/>
      <c r="P335" s="314"/>
      <c r="Q335" s="25" t="s">
        <v>70</v>
      </c>
      <c r="R335" s="115">
        <f>J335*L335</f>
        <v>200000</v>
      </c>
      <c r="S335" s="188"/>
      <c r="T335" s="7"/>
    </row>
    <row r="336" spans="1:20" s="189" customFormat="1" ht="15" customHeight="1" x14ac:dyDescent="0.15">
      <c r="A336" s="28"/>
      <c r="B336" s="28"/>
      <c r="C336" s="161"/>
      <c r="D336" s="64"/>
      <c r="E336" s="85"/>
      <c r="F336" s="85"/>
      <c r="G336" s="336"/>
      <c r="H336" s="457"/>
      <c r="I336" s="196" t="s">
        <v>915</v>
      </c>
      <c r="J336" s="356">
        <v>150000</v>
      </c>
      <c r="K336" s="314" t="s">
        <v>602</v>
      </c>
      <c r="L336" s="321">
        <v>2</v>
      </c>
      <c r="M336" s="314" t="s">
        <v>916</v>
      </c>
      <c r="N336" s="314"/>
      <c r="O336" s="321"/>
      <c r="P336" s="314"/>
      <c r="Q336" s="25" t="s">
        <v>70</v>
      </c>
      <c r="R336" s="115">
        <f>J336*L336</f>
        <v>300000</v>
      </c>
      <c r="S336" s="188"/>
      <c r="T336" s="7"/>
    </row>
    <row r="337" spans="1:20" s="189" customFormat="1" ht="15" customHeight="1" x14ac:dyDescent="0.15">
      <c r="A337" s="28"/>
      <c r="B337" s="28"/>
      <c r="C337" s="161"/>
      <c r="D337" s="64"/>
      <c r="E337" s="85"/>
      <c r="F337" s="85"/>
      <c r="G337" s="336"/>
      <c r="H337" s="457"/>
      <c r="I337" s="196" t="s">
        <v>944</v>
      </c>
      <c r="J337" s="124">
        <v>500000</v>
      </c>
      <c r="K337" s="227" t="s">
        <v>602</v>
      </c>
      <c r="L337" s="321">
        <v>2</v>
      </c>
      <c r="M337" s="227" t="s">
        <v>917</v>
      </c>
      <c r="N337" s="227"/>
      <c r="O337" s="227"/>
      <c r="P337" s="227"/>
      <c r="Q337" s="25"/>
      <c r="R337" s="115">
        <f>J337*L337</f>
        <v>1000000</v>
      </c>
      <c r="S337" s="188"/>
      <c r="T337" s="7"/>
    </row>
    <row r="338" spans="1:20" s="189" customFormat="1" ht="15" customHeight="1" x14ac:dyDescent="0.15">
      <c r="A338" s="28"/>
      <c r="B338" s="28"/>
      <c r="C338" s="161"/>
      <c r="D338" s="64"/>
      <c r="E338" s="85"/>
      <c r="F338" s="85"/>
      <c r="G338" s="336"/>
      <c r="H338" s="457"/>
      <c r="I338" s="196" t="s">
        <v>945</v>
      </c>
      <c r="J338" s="369"/>
      <c r="K338" s="229"/>
      <c r="L338" s="229"/>
      <c r="M338" s="229"/>
      <c r="N338" s="229"/>
      <c r="O338" s="229"/>
      <c r="P338" s="229"/>
      <c r="Q338" s="25"/>
      <c r="R338" s="115">
        <f>SUM(R339:R340)</f>
        <v>1100000</v>
      </c>
      <c r="S338" s="188"/>
      <c r="T338" s="7"/>
    </row>
    <row r="339" spans="1:20" s="189" customFormat="1" ht="15" customHeight="1" x14ac:dyDescent="0.15">
      <c r="A339" s="28"/>
      <c r="B339" s="28"/>
      <c r="C339" s="161"/>
      <c r="D339" s="64"/>
      <c r="E339" s="85"/>
      <c r="F339" s="85"/>
      <c r="G339" s="336"/>
      <c r="H339" s="457"/>
      <c r="I339" s="196" t="s">
        <v>920</v>
      </c>
      <c r="J339" s="356">
        <v>180000</v>
      </c>
      <c r="K339" s="314" t="s">
        <v>602</v>
      </c>
      <c r="L339" s="321">
        <v>5</v>
      </c>
      <c r="M339" s="314" t="s">
        <v>918</v>
      </c>
      <c r="N339" s="314"/>
      <c r="O339" s="321"/>
      <c r="P339" s="314"/>
      <c r="Q339" s="25" t="s">
        <v>70</v>
      </c>
      <c r="R339" s="115">
        <f>J339*L339</f>
        <v>900000</v>
      </c>
      <c r="S339" s="188"/>
      <c r="T339" s="7"/>
    </row>
    <row r="340" spans="1:20" s="189" customFormat="1" ht="15" customHeight="1" x14ac:dyDescent="0.15">
      <c r="A340" s="28"/>
      <c r="B340" s="28"/>
      <c r="C340" s="161"/>
      <c r="D340" s="64"/>
      <c r="E340" s="85"/>
      <c r="F340" s="85"/>
      <c r="G340" s="336"/>
      <c r="H340" s="457"/>
      <c r="I340" s="196" t="s">
        <v>919</v>
      </c>
      <c r="J340" s="356">
        <v>200000</v>
      </c>
      <c r="K340" s="314" t="s">
        <v>602</v>
      </c>
      <c r="L340" s="321">
        <v>1</v>
      </c>
      <c r="M340" s="314" t="s">
        <v>921</v>
      </c>
      <c r="N340" s="314"/>
      <c r="O340" s="321"/>
      <c r="P340" s="314"/>
      <c r="Q340" s="25" t="s">
        <v>70</v>
      </c>
      <c r="R340" s="115">
        <f>J340*L340</f>
        <v>200000</v>
      </c>
      <c r="S340" s="188"/>
      <c r="T340" s="7"/>
    </row>
    <row r="341" spans="1:20" s="189" customFormat="1" ht="15" customHeight="1" x14ac:dyDescent="0.15">
      <c r="A341" s="28"/>
      <c r="B341" s="28"/>
      <c r="C341" s="161"/>
      <c r="D341" s="64"/>
      <c r="E341" s="85"/>
      <c r="F341" s="85"/>
      <c r="G341" s="336"/>
      <c r="H341" s="457"/>
      <c r="I341" s="196" t="s">
        <v>922</v>
      </c>
      <c r="J341" s="356">
        <v>50000</v>
      </c>
      <c r="K341" s="314" t="s">
        <v>602</v>
      </c>
      <c r="L341" s="321">
        <v>12</v>
      </c>
      <c r="M341" s="314" t="s">
        <v>631</v>
      </c>
      <c r="N341" s="314" t="s">
        <v>616</v>
      </c>
      <c r="O341" s="321">
        <v>2</v>
      </c>
      <c r="P341" s="314" t="s">
        <v>917</v>
      </c>
      <c r="Q341" s="25" t="s">
        <v>70</v>
      </c>
      <c r="R341" s="115">
        <f>J341*L341*O341</f>
        <v>1200000</v>
      </c>
      <c r="S341" s="188"/>
      <c r="T341" s="7"/>
    </row>
    <row r="342" spans="1:20" s="189" customFormat="1" ht="15" customHeight="1" x14ac:dyDescent="0.15">
      <c r="A342" s="28"/>
      <c r="B342" s="28"/>
      <c r="C342" s="161"/>
      <c r="D342" s="64"/>
      <c r="E342" s="85"/>
      <c r="F342" s="85"/>
      <c r="G342" s="336"/>
      <c r="H342" s="457"/>
      <c r="I342" s="196" t="s">
        <v>923</v>
      </c>
      <c r="J342" s="651" t="s">
        <v>1083</v>
      </c>
      <c r="K342" s="651"/>
      <c r="L342" s="651"/>
      <c r="M342" s="651"/>
      <c r="N342" s="651"/>
      <c r="O342" s="651"/>
      <c r="P342" s="651"/>
      <c r="Q342" s="25" t="s">
        <v>605</v>
      </c>
      <c r="R342" s="115">
        <v>480000</v>
      </c>
      <c r="S342" s="188"/>
      <c r="T342" s="7"/>
    </row>
    <row r="343" spans="1:20" s="189" customFormat="1" ht="15" customHeight="1" x14ac:dyDescent="0.15">
      <c r="A343" s="28"/>
      <c r="B343" s="28"/>
      <c r="C343" s="161"/>
      <c r="D343" s="64"/>
      <c r="E343" s="85"/>
      <c r="F343" s="85"/>
      <c r="G343" s="336"/>
      <c r="H343" s="457"/>
      <c r="I343" s="196" t="s">
        <v>924</v>
      </c>
      <c r="J343" s="315"/>
      <c r="K343" s="314"/>
      <c r="L343" s="321"/>
      <c r="M343" s="314"/>
      <c r="N343" s="314"/>
      <c r="O343" s="321"/>
      <c r="P343" s="314"/>
      <c r="Q343" s="25"/>
      <c r="R343" s="115">
        <f>SUM(R344:R345)</f>
        <v>420000</v>
      </c>
      <c r="S343" s="188"/>
      <c r="T343" s="7"/>
    </row>
    <row r="344" spans="1:20" s="189" customFormat="1" ht="15" customHeight="1" x14ac:dyDescent="0.15">
      <c r="A344" s="28"/>
      <c r="B344" s="28"/>
      <c r="C344" s="161"/>
      <c r="D344" s="64"/>
      <c r="E344" s="85"/>
      <c r="F344" s="85"/>
      <c r="G344" s="336"/>
      <c r="H344" s="457"/>
      <c r="I344" s="196" t="s">
        <v>925</v>
      </c>
      <c r="J344" s="651" t="s">
        <v>1084</v>
      </c>
      <c r="K344" s="651"/>
      <c r="L344" s="651"/>
      <c r="M344" s="651"/>
      <c r="N344" s="651"/>
      <c r="O344" s="651"/>
      <c r="P344" s="651"/>
      <c r="Q344" s="320" t="s">
        <v>70</v>
      </c>
      <c r="R344" s="117">
        <v>320000</v>
      </c>
      <c r="S344" s="188"/>
      <c r="T344" s="7"/>
    </row>
    <row r="345" spans="1:20" s="189" customFormat="1" ht="15" customHeight="1" x14ac:dyDescent="0.15">
      <c r="A345" s="28"/>
      <c r="B345" s="28"/>
      <c r="C345" s="161"/>
      <c r="D345" s="64"/>
      <c r="E345" s="85"/>
      <c r="F345" s="85"/>
      <c r="G345" s="336"/>
      <c r="H345" s="457"/>
      <c r="I345" s="196" t="s">
        <v>926</v>
      </c>
      <c r="J345" s="356">
        <v>50000</v>
      </c>
      <c r="K345" s="314" t="s">
        <v>602</v>
      </c>
      <c r="L345" s="321">
        <v>1</v>
      </c>
      <c r="M345" s="314" t="s">
        <v>927</v>
      </c>
      <c r="N345" s="314" t="s">
        <v>616</v>
      </c>
      <c r="O345" s="321">
        <v>2</v>
      </c>
      <c r="P345" s="314" t="s">
        <v>917</v>
      </c>
      <c r="Q345" s="25" t="s">
        <v>70</v>
      </c>
      <c r="R345" s="115">
        <f>J345*L345*O345</f>
        <v>100000</v>
      </c>
      <c r="S345" s="188"/>
      <c r="T345" s="7"/>
    </row>
    <row r="346" spans="1:20" s="189" customFormat="1" ht="15" customHeight="1" x14ac:dyDescent="0.15">
      <c r="A346" s="28"/>
      <c r="B346" s="28"/>
      <c r="C346" s="161"/>
      <c r="D346" s="64"/>
      <c r="E346" s="85"/>
      <c r="F346" s="85"/>
      <c r="G346" s="336"/>
      <c r="H346" s="457"/>
      <c r="I346" s="196" t="s">
        <v>928</v>
      </c>
      <c r="J346" s="195"/>
      <c r="K346" s="316"/>
      <c r="L346" s="316"/>
      <c r="M346" s="316"/>
      <c r="N346" s="316"/>
      <c r="O346" s="316"/>
      <c r="P346" s="316"/>
      <c r="Q346" s="320"/>
      <c r="R346" s="117">
        <f>SUM(R347:R350)</f>
        <v>1720000</v>
      </c>
      <c r="S346" s="188"/>
      <c r="T346" s="7"/>
    </row>
    <row r="347" spans="1:20" s="189" customFormat="1" ht="15" customHeight="1" x14ac:dyDescent="0.15">
      <c r="A347" s="28"/>
      <c r="B347" s="28"/>
      <c r="C347" s="161"/>
      <c r="D347" s="64"/>
      <c r="E347" s="85"/>
      <c r="F347" s="85"/>
      <c r="G347" s="336"/>
      <c r="H347" s="457"/>
      <c r="I347" s="196" t="s">
        <v>207</v>
      </c>
      <c r="J347" s="651" t="s">
        <v>1085</v>
      </c>
      <c r="K347" s="651"/>
      <c r="L347" s="651"/>
      <c r="M347" s="651"/>
      <c r="N347" s="651"/>
      <c r="O347" s="651"/>
      <c r="P347" s="651"/>
      <c r="Q347" s="320" t="s">
        <v>70</v>
      </c>
      <c r="R347" s="117">
        <v>1200000</v>
      </c>
      <c r="S347" s="188"/>
      <c r="T347" s="7"/>
    </row>
    <row r="348" spans="1:20" s="189" customFormat="1" ht="15" customHeight="1" x14ac:dyDescent="0.15">
      <c r="A348" s="28"/>
      <c r="B348" s="28"/>
      <c r="C348" s="161"/>
      <c r="D348" s="64"/>
      <c r="E348" s="85"/>
      <c r="F348" s="85"/>
      <c r="G348" s="336"/>
      <c r="H348" s="457"/>
      <c r="I348" s="196" t="s">
        <v>165</v>
      </c>
      <c r="J348" s="651" t="s">
        <v>1086</v>
      </c>
      <c r="K348" s="651"/>
      <c r="L348" s="651"/>
      <c r="M348" s="651"/>
      <c r="N348" s="651"/>
      <c r="O348" s="651"/>
      <c r="P348" s="651"/>
      <c r="Q348" s="320" t="s">
        <v>70</v>
      </c>
      <c r="R348" s="117">
        <v>120000</v>
      </c>
      <c r="S348" s="188"/>
      <c r="T348" s="7"/>
    </row>
    <row r="349" spans="1:20" s="189" customFormat="1" ht="15" customHeight="1" x14ac:dyDescent="0.15">
      <c r="A349" s="28"/>
      <c r="B349" s="28"/>
      <c r="C349" s="161"/>
      <c r="D349" s="64"/>
      <c r="E349" s="85"/>
      <c r="F349" s="85"/>
      <c r="G349" s="336"/>
      <c r="H349" s="457"/>
      <c r="I349" s="196" t="s">
        <v>208</v>
      </c>
      <c r="J349" s="195">
        <v>100000</v>
      </c>
      <c r="K349" s="316" t="s">
        <v>67</v>
      </c>
      <c r="L349" s="111">
        <v>1</v>
      </c>
      <c r="M349" s="316" t="s">
        <v>700</v>
      </c>
      <c r="N349" s="316" t="s">
        <v>929</v>
      </c>
      <c r="O349" s="111">
        <v>2</v>
      </c>
      <c r="P349" s="316" t="s">
        <v>900</v>
      </c>
      <c r="Q349" s="320" t="s">
        <v>70</v>
      </c>
      <c r="R349" s="117">
        <f>J349*L349*O349</f>
        <v>200000</v>
      </c>
      <c r="S349" s="188"/>
      <c r="T349" s="7"/>
    </row>
    <row r="350" spans="1:20" s="189" customFormat="1" ht="15" customHeight="1" x14ac:dyDescent="0.15">
      <c r="A350" s="28"/>
      <c r="B350" s="28"/>
      <c r="C350" s="161"/>
      <c r="D350" s="64"/>
      <c r="E350" s="85"/>
      <c r="F350" s="85"/>
      <c r="G350" s="336"/>
      <c r="H350" s="457"/>
      <c r="I350" s="196" t="s">
        <v>209</v>
      </c>
      <c r="J350" s="195">
        <v>100000</v>
      </c>
      <c r="K350" s="316" t="s">
        <v>67</v>
      </c>
      <c r="L350" s="111">
        <v>2</v>
      </c>
      <c r="M350" s="316" t="s">
        <v>902</v>
      </c>
      <c r="N350" s="316"/>
      <c r="O350" s="316"/>
      <c r="P350" s="316"/>
      <c r="Q350" s="320" t="s">
        <v>70</v>
      </c>
      <c r="R350" s="117">
        <f>J350*L350</f>
        <v>200000</v>
      </c>
      <c r="S350" s="188"/>
      <c r="T350" s="7"/>
    </row>
    <row r="351" spans="1:20" s="189" customFormat="1" ht="15" customHeight="1" x14ac:dyDescent="0.15">
      <c r="A351" s="28"/>
      <c r="B351" s="28"/>
      <c r="C351" s="161"/>
      <c r="D351" s="64"/>
      <c r="E351" s="85"/>
      <c r="F351" s="85"/>
      <c r="G351" s="336"/>
      <c r="H351" s="457"/>
      <c r="I351" s="196" t="s">
        <v>930</v>
      </c>
      <c r="J351" s="195"/>
      <c r="K351" s="316"/>
      <c r="L351" s="316"/>
      <c r="M351" s="316"/>
      <c r="N351" s="316"/>
      <c r="O351" s="316"/>
      <c r="P351" s="316"/>
      <c r="Q351" s="320"/>
      <c r="R351" s="117">
        <f>SUM(R352,R355)</f>
        <v>372000</v>
      </c>
      <c r="S351" s="188"/>
      <c r="T351" s="7"/>
    </row>
    <row r="352" spans="1:20" s="189" customFormat="1" ht="15" customHeight="1" x14ac:dyDescent="0.15">
      <c r="A352" s="28"/>
      <c r="B352" s="28"/>
      <c r="C352" s="161"/>
      <c r="D352" s="64"/>
      <c r="E352" s="85"/>
      <c r="F352" s="85"/>
      <c r="G352" s="336"/>
      <c r="H352" s="457"/>
      <c r="I352" s="196" t="s">
        <v>210</v>
      </c>
      <c r="J352" s="66"/>
      <c r="K352" s="66"/>
      <c r="L352" s="66"/>
      <c r="M352" s="66"/>
      <c r="N352" s="66"/>
      <c r="O352" s="66"/>
      <c r="P352" s="66"/>
      <c r="Q352" s="66"/>
      <c r="R352" s="345">
        <f>SUM(R353:R354)</f>
        <v>272000</v>
      </c>
      <c r="S352" s="188"/>
      <c r="T352" s="7"/>
    </row>
    <row r="353" spans="1:20" s="189" customFormat="1" ht="15" customHeight="1" x14ac:dyDescent="0.15">
      <c r="A353" s="28"/>
      <c r="B353" s="28"/>
      <c r="C353" s="161"/>
      <c r="D353" s="64"/>
      <c r="E353" s="85"/>
      <c r="F353" s="85"/>
      <c r="G353" s="336"/>
      <c r="H353" s="457"/>
      <c r="I353" s="196" t="s">
        <v>931</v>
      </c>
      <c r="J353" s="195">
        <v>8000</v>
      </c>
      <c r="K353" s="316" t="s">
        <v>67</v>
      </c>
      <c r="L353" s="111">
        <v>14</v>
      </c>
      <c r="M353" s="316" t="s">
        <v>631</v>
      </c>
      <c r="N353" s="316" t="s">
        <v>929</v>
      </c>
      <c r="O353" s="111">
        <v>1</v>
      </c>
      <c r="P353" s="316" t="s">
        <v>933</v>
      </c>
      <c r="Q353" s="320" t="s">
        <v>70</v>
      </c>
      <c r="R353" s="117">
        <f>J353*L353*O353</f>
        <v>112000</v>
      </c>
      <c r="S353" s="188"/>
      <c r="T353" s="7"/>
    </row>
    <row r="354" spans="1:20" s="189" customFormat="1" ht="15" customHeight="1" x14ac:dyDescent="0.15">
      <c r="A354" s="28"/>
      <c r="B354" s="28"/>
      <c r="C354" s="161"/>
      <c r="D354" s="64"/>
      <c r="E354" s="85"/>
      <c r="F354" s="85"/>
      <c r="G354" s="336"/>
      <c r="H354" s="457"/>
      <c r="I354" s="196" t="s">
        <v>932</v>
      </c>
      <c r="J354" s="195">
        <v>8000</v>
      </c>
      <c r="K354" s="316" t="s">
        <v>67</v>
      </c>
      <c r="L354" s="111">
        <v>20</v>
      </c>
      <c r="M354" s="316" t="s">
        <v>631</v>
      </c>
      <c r="N354" s="316" t="s">
        <v>929</v>
      </c>
      <c r="O354" s="111">
        <v>1</v>
      </c>
      <c r="P354" s="316" t="s">
        <v>933</v>
      </c>
      <c r="Q354" s="320" t="s">
        <v>70</v>
      </c>
      <c r="R354" s="117">
        <f>J354*L354*O354</f>
        <v>160000</v>
      </c>
      <c r="S354" s="188"/>
      <c r="T354" s="7"/>
    </row>
    <row r="355" spans="1:20" s="189" customFormat="1" ht="15" customHeight="1" x14ac:dyDescent="0.15">
      <c r="A355" s="28"/>
      <c r="B355" s="28"/>
      <c r="C355" s="161"/>
      <c r="D355" s="64"/>
      <c r="E355" s="85"/>
      <c r="F355" s="85"/>
      <c r="G355" s="336"/>
      <c r="H355" s="457"/>
      <c r="I355" s="196" t="s">
        <v>934</v>
      </c>
      <c r="J355" s="195">
        <v>50000</v>
      </c>
      <c r="K355" s="316" t="s">
        <v>67</v>
      </c>
      <c r="L355" s="316" t="s">
        <v>935</v>
      </c>
      <c r="M355" s="316" t="s">
        <v>600</v>
      </c>
      <c r="N355" s="316" t="s">
        <v>602</v>
      </c>
      <c r="O355" s="316" t="s">
        <v>936</v>
      </c>
      <c r="P355" s="316" t="s">
        <v>902</v>
      </c>
      <c r="Q355" s="320" t="s">
        <v>70</v>
      </c>
      <c r="R355" s="117">
        <f>J355*L355*O355</f>
        <v>100000</v>
      </c>
      <c r="S355" s="188"/>
      <c r="T355" s="7"/>
    </row>
    <row r="356" spans="1:20" s="189" customFormat="1" ht="15" customHeight="1" x14ac:dyDescent="0.15">
      <c r="A356" s="28"/>
      <c r="B356" s="28"/>
      <c r="C356" s="161"/>
      <c r="D356" s="64"/>
      <c r="E356" s="85"/>
      <c r="F356" s="85"/>
      <c r="G356" s="336"/>
      <c r="H356" s="457"/>
      <c r="I356" s="196" t="s">
        <v>937</v>
      </c>
      <c r="J356" s="195"/>
      <c r="K356" s="316"/>
      <c r="L356" s="316"/>
      <c r="M356" s="316"/>
      <c r="N356" s="316"/>
      <c r="O356" s="316"/>
      <c r="P356" s="316"/>
      <c r="Q356" s="320"/>
      <c r="R356" s="117">
        <f>SUM(R357,R360)</f>
        <v>372000</v>
      </c>
      <c r="S356" s="188"/>
      <c r="T356" s="7"/>
    </row>
    <row r="357" spans="1:20" s="189" customFormat="1" ht="15" customHeight="1" x14ac:dyDescent="0.15">
      <c r="A357" s="28"/>
      <c r="B357" s="28"/>
      <c r="C357" s="161"/>
      <c r="D357" s="64"/>
      <c r="E357" s="85"/>
      <c r="F357" s="85"/>
      <c r="G357" s="336"/>
      <c r="H357" s="457"/>
      <c r="I357" s="196" t="s">
        <v>210</v>
      </c>
      <c r="J357" s="66"/>
      <c r="K357" s="66"/>
      <c r="L357" s="66"/>
      <c r="M357" s="66"/>
      <c r="N357" s="66"/>
      <c r="O357" s="66"/>
      <c r="P357" s="66"/>
      <c r="Q357" s="66"/>
      <c r="R357" s="345">
        <f>SUM(R358:R359)</f>
        <v>272000</v>
      </c>
      <c r="S357" s="188"/>
      <c r="T357" s="7"/>
    </row>
    <row r="358" spans="1:20" s="189" customFormat="1" ht="15" customHeight="1" x14ac:dyDescent="0.15">
      <c r="A358" s="28"/>
      <c r="B358" s="28"/>
      <c r="C358" s="161"/>
      <c r="D358" s="64"/>
      <c r="E358" s="85"/>
      <c r="F358" s="85"/>
      <c r="G358" s="336"/>
      <c r="H358" s="457"/>
      <c r="I358" s="196" t="s">
        <v>931</v>
      </c>
      <c r="J358" s="195">
        <v>8000</v>
      </c>
      <c r="K358" s="316" t="s">
        <v>67</v>
      </c>
      <c r="L358" s="111">
        <v>14</v>
      </c>
      <c r="M358" s="316" t="s">
        <v>631</v>
      </c>
      <c r="N358" s="316" t="s">
        <v>929</v>
      </c>
      <c r="O358" s="111">
        <v>1</v>
      </c>
      <c r="P358" s="316" t="s">
        <v>933</v>
      </c>
      <c r="Q358" s="320" t="s">
        <v>70</v>
      </c>
      <c r="R358" s="117">
        <f>J358*L358*O358</f>
        <v>112000</v>
      </c>
      <c r="S358" s="188"/>
      <c r="T358" s="7"/>
    </row>
    <row r="359" spans="1:20" s="189" customFormat="1" ht="15" customHeight="1" x14ac:dyDescent="0.15">
      <c r="A359" s="28"/>
      <c r="B359" s="28"/>
      <c r="C359" s="161"/>
      <c r="D359" s="64"/>
      <c r="E359" s="85"/>
      <c r="F359" s="85"/>
      <c r="G359" s="336"/>
      <c r="H359" s="457"/>
      <c r="I359" s="196" t="s">
        <v>932</v>
      </c>
      <c r="J359" s="195">
        <v>8000</v>
      </c>
      <c r="K359" s="316" t="s">
        <v>67</v>
      </c>
      <c r="L359" s="111">
        <v>20</v>
      </c>
      <c r="M359" s="316" t="s">
        <v>631</v>
      </c>
      <c r="N359" s="316" t="s">
        <v>929</v>
      </c>
      <c r="O359" s="111">
        <v>1</v>
      </c>
      <c r="P359" s="316" t="s">
        <v>933</v>
      </c>
      <c r="Q359" s="320" t="s">
        <v>70</v>
      </c>
      <c r="R359" s="117">
        <f>J359*L359*O359</f>
        <v>160000</v>
      </c>
      <c r="S359" s="188"/>
      <c r="T359" s="7"/>
    </row>
    <row r="360" spans="1:20" s="189" customFormat="1" ht="15" customHeight="1" x14ac:dyDescent="0.15">
      <c r="A360" s="28"/>
      <c r="B360" s="28"/>
      <c r="C360" s="161"/>
      <c r="D360" s="64"/>
      <c r="E360" s="85"/>
      <c r="F360" s="85"/>
      <c r="G360" s="336"/>
      <c r="H360" s="457"/>
      <c r="I360" s="196" t="s">
        <v>934</v>
      </c>
      <c r="J360" s="195">
        <v>50000</v>
      </c>
      <c r="K360" s="316" t="s">
        <v>67</v>
      </c>
      <c r="L360" s="316" t="s">
        <v>935</v>
      </c>
      <c r="M360" s="316" t="s">
        <v>600</v>
      </c>
      <c r="N360" s="316" t="s">
        <v>602</v>
      </c>
      <c r="O360" s="316" t="s">
        <v>936</v>
      </c>
      <c r="P360" s="316" t="s">
        <v>902</v>
      </c>
      <c r="Q360" s="320" t="s">
        <v>70</v>
      </c>
      <c r="R360" s="117">
        <f>J360*L360*O360</f>
        <v>100000</v>
      </c>
      <c r="S360" s="188"/>
      <c r="T360" s="7"/>
    </row>
    <row r="361" spans="1:20" s="189" customFormat="1" ht="15" customHeight="1" x14ac:dyDescent="0.15">
      <c r="A361" s="28"/>
      <c r="B361" s="28"/>
      <c r="C361" s="161"/>
      <c r="D361" s="64"/>
      <c r="E361" s="85"/>
      <c r="F361" s="85"/>
      <c r="G361" s="336"/>
      <c r="H361" s="457"/>
      <c r="I361" s="196" t="s">
        <v>938</v>
      </c>
      <c r="J361" s="651" t="s">
        <v>939</v>
      </c>
      <c r="K361" s="651"/>
      <c r="L361" s="651"/>
      <c r="M361" s="651"/>
      <c r="N361" s="651"/>
      <c r="O361" s="651"/>
      <c r="P361" s="651"/>
      <c r="Q361" s="320" t="s">
        <v>70</v>
      </c>
      <c r="R361" s="117">
        <v>640000</v>
      </c>
      <c r="S361" s="188"/>
      <c r="T361" s="7"/>
    </row>
    <row r="362" spans="1:20" s="189" customFormat="1" ht="15" customHeight="1" x14ac:dyDescent="0.15">
      <c r="A362" s="28"/>
      <c r="B362" s="28"/>
      <c r="C362" s="161"/>
      <c r="D362" s="64"/>
      <c r="E362" s="85"/>
      <c r="F362" s="85"/>
      <c r="G362" s="336"/>
      <c r="H362" s="457"/>
      <c r="I362" s="196" t="s">
        <v>942</v>
      </c>
      <c r="J362" s="195"/>
      <c r="K362" s="316"/>
      <c r="L362" s="316"/>
      <c r="M362" s="316"/>
      <c r="N362" s="316"/>
      <c r="O362" s="316"/>
      <c r="P362" s="316"/>
      <c r="Q362" s="320"/>
      <c r="R362" s="115">
        <f>SUM(R363,R366)</f>
        <v>740000</v>
      </c>
      <c r="S362" s="188"/>
      <c r="T362" s="7"/>
    </row>
    <row r="363" spans="1:20" s="189" customFormat="1" ht="15" customHeight="1" x14ac:dyDescent="0.15">
      <c r="A363" s="28"/>
      <c r="B363" s="28"/>
      <c r="C363" s="161"/>
      <c r="D363" s="64"/>
      <c r="E363" s="85"/>
      <c r="F363" s="85"/>
      <c r="G363" s="336"/>
      <c r="H363" s="457"/>
      <c r="I363" s="196" t="s">
        <v>211</v>
      </c>
      <c r="J363" s="195"/>
      <c r="K363" s="316"/>
      <c r="L363" s="316"/>
      <c r="M363" s="316"/>
      <c r="N363" s="316"/>
      <c r="O363" s="316"/>
      <c r="P363" s="316"/>
      <c r="Q363" s="320"/>
      <c r="R363" s="115">
        <f>SUM(R364:R365)</f>
        <v>340000</v>
      </c>
      <c r="S363" s="188"/>
      <c r="T363" s="7"/>
    </row>
    <row r="364" spans="1:20" s="189" customFormat="1" ht="15" customHeight="1" x14ac:dyDescent="0.15">
      <c r="A364" s="28"/>
      <c r="B364" s="28"/>
      <c r="C364" s="161"/>
      <c r="D364" s="64"/>
      <c r="E364" s="85"/>
      <c r="F364" s="85"/>
      <c r="G364" s="336"/>
      <c r="H364" s="457"/>
      <c r="I364" s="196" t="s">
        <v>940</v>
      </c>
      <c r="J364" s="195">
        <v>10000</v>
      </c>
      <c r="K364" s="316" t="s">
        <v>67</v>
      </c>
      <c r="L364" s="111">
        <v>14</v>
      </c>
      <c r="M364" s="316" t="s">
        <v>68</v>
      </c>
      <c r="N364" s="316" t="s">
        <v>67</v>
      </c>
      <c r="O364" s="111">
        <v>1</v>
      </c>
      <c r="P364" s="316" t="s">
        <v>700</v>
      </c>
      <c r="Q364" s="320" t="s">
        <v>70</v>
      </c>
      <c r="R364" s="115">
        <f>J364*L364*O364</f>
        <v>140000</v>
      </c>
      <c r="S364" s="188"/>
      <c r="T364" s="7"/>
    </row>
    <row r="365" spans="1:20" s="189" customFormat="1" ht="15" customHeight="1" x14ac:dyDescent="0.15">
      <c r="A365" s="28"/>
      <c r="B365" s="28"/>
      <c r="C365" s="161"/>
      <c r="D365" s="64"/>
      <c r="E365" s="85"/>
      <c r="F365" s="85"/>
      <c r="G365" s="336"/>
      <c r="H365" s="457"/>
      <c r="I365" s="196" t="s">
        <v>932</v>
      </c>
      <c r="J365" s="195">
        <v>10000</v>
      </c>
      <c r="K365" s="316" t="s">
        <v>67</v>
      </c>
      <c r="L365" s="111">
        <v>20</v>
      </c>
      <c r="M365" s="316" t="s">
        <v>68</v>
      </c>
      <c r="N365" s="316" t="s">
        <v>67</v>
      </c>
      <c r="O365" s="111">
        <v>1</v>
      </c>
      <c r="P365" s="316" t="s">
        <v>700</v>
      </c>
      <c r="Q365" s="320" t="s">
        <v>70</v>
      </c>
      <c r="R365" s="115">
        <f>J365*L365*O365</f>
        <v>200000</v>
      </c>
      <c r="S365" s="188"/>
      <c r="T365" s="7"/>
    </row>
    <row r="366" spans="1:20" s="189" customFormat="1" ht="15" customHeight="1" x14ac:dyDescent="0.15">
      <c r="A366" s="28"/>
      <c r="B366" s="28"/>
      <c r="C366" s="161"/>
      <c r="D366" s="64"/>
      <c r="E366" s="85"/>
      <c r="F366" s="85"/>
      <c r="G366" s="336"/>
      <c r="H366" s="457"/>
      <c r="I366" s="196" t="s">
        <v>941</v>
      </c>
      <c r="J366" s="195"/>
      <c r="K366" s="316"/>
      <c r="L366" s="316"/>
      <c r="M366" s="316"/>
      <c r="N366" s="316"/>
      <c r="O366" s="316"/>
      <c r="P366" s="316"/>
      <c r="Q366" s="320"/>
      <c r="R366" s="115">
        <f>SUM(R367:R368)</f>
        <v>400000</v>
      </c>
      <c r="S366" s="188"/>
      <c r="T366" s="7"/>
    </row>
    <row r="367" spans="1:20" s="189" customFormat="1" ht="15" customHeight="1" x14ac:dyDescent="0.15">
      <c r="A367" s="28"/>
      <c r="B367" s="28"/>
      <c r="C367" s="161"/>
      <c r="D367" s="64"/>
      <c r="E367" s="85"/>
      <c r="F367" s="85"/>
      <c r="G367" s="336"/>
      <c r="H367" s="457"/>
      <c r="I367" s="196" t="s">
        <v>940</v>
      </c>
      <c r="J367" s="195">
        <v>20000</v>
      </c>
      <c r="K367" s="316" t="s">
        <v>67</v>
      </c>
      <c r="L367" s="111">
        <v>8</v>
      </c>
      <c r="M367" s="316" t="s">
        <v>68</v>
      </c>
      <c r="N367" s="316" t="s">
        <v>67</v>
      </c>
      <c r="O367" s="111">
        <v>1</v>
      </c>
      <c r="P367" s="316" t="s">
        <v>700</v>
      </c>
      <c r="Q367" s="320" t="s">
        <v>70</v>
      </c>
      <c r="R367" s="115">
        <f>J367*L367*O367</f>
        <v>160000</v>
      </c>
      <c r="S367" s="188"/>
      <c r="T367" s="7"/>
    </row>
    <row r="368" spans="1:20" s="189" customFormat="1" ht="15" customHeight="1" x14ac:dyDescent="0.15">
      <c r="A368" s="28"/>
      <c r="B368" s="28"/>
      <c r="C368" s="161"/>
      <c r="D368" s="64"/>
      <c r="E368" s="85"/>
      <c r="F368" s="85"/>
      <c r="G368" s="336"/>
      <c r="H368" s="457"/>
      <c r="I368" s="196" t="s">
        <v>932</v>
      </c>
      <c r="J368" s="195">
        <v>20000</v>
      </c>
      <c r="K368" s="316" t="s">
        <v>67</v>
      </c>
      <c r="L368" s="111">
        <v>12</v>
      </c>
      <c r="M368" s="316" t="s">
        <v>68</v>
      </c>
      <c r="N368" s="316" t="s">
        <v>67</v>
      </c>
      <c r="O368" s="111">
        <v>1</v>
      </c>
      <c r="P368" s="316" t="s">
        <v>700</v>
      </c>
      <c r="Q368" s="320" t="s">
        <v>70</v>
      </c>
      <c r="R368" s="115">
        <f>J368*L368*O368</f>
        <v>240000</v>
      </c>
      <c r="S368" s="188"/>
      <c r="T368" s="7"/>
    </row>
    <row r="369" spans="1:20" s="189" customFormat="1" ht="15" customHeight="1" x14ac:dyDescent="0.15">
      <c r="A369" s="28"/>
      <c r="B369" s="28"/>
      <c r="C369" s="161"/>
      <c r="D369" s="64"/>
      <c r="E369" s="85"/>
      <c r="F369" s="85"/>
      <c r="G369" s="336"/>
      <c r="H369" s="457"/>
      <c r="I369" s="196" t="s">
        <v>943</v>
      </c>
      <c r="J369" s="195">
        <v>15000</v>
      </c>
      <c r="K369" s="316" t="s">
        <v>67</v>
      </c>
      <c r="L369" s="111">
        <v>10</v>
      </c>
      <c r="M369" s="316" t="s">
        <v>68</v>
      </c>
      <c r="N369" s="316" t="s">
        <v>67</v>
      </c>
      <c r="O369" s="111">
        <v>1</v>
      </c>
      <c r="P369" s="316" t="s">
        <v>700</v>
      </c>
      <c r="Q369" s="320" t="s">
        <v>70</v>
      </c>
      <c r="R369" s="115">
        <f>J369*L369*O369</f>
        <v>150000</v>
      </c>
      <c r="S369" s="188"/>
      <c r="T369" s="7"/>
    </row>
    <row r="370" spans="1:20" s="189" customFormat="1" ht="15" customHeight="1" x14ac:dyDescent="0.15">
      <c r="A370" s="28"/>
      <c r="B370" s="28"/>
      <c r="C370" s="151"/>
      <c r="D370" s="64"/>
      <c r="E370" s="85"/>
      <c r="F370" s="85"/>
      <c r="G370" s="394"/>
      <c r="H370" s="395"/>
      <c r="I370" s="196" t="s">
        <v>215</v>
      </c>
      <c r="J370" s="195"/>
      <c r="K370" s="219"/>
      <c r="L370" s="219"/>
      <c r="M370" s="219"/>
      <c r="N370" s="219"/>
      <c r="O370" s="219"/>
      <c r="P370" s="219"/>
      <c r="Q370" s="150"/>
      <c r="R370" s="115">
        <v>46922370</v>
      </c>
      <c r="S370" s="188"/>
      <c r="T370" s="7"/>
    </row>
    <row r="371" spans="1:20" s="189" customFormat="1" ht="15" customHeight="1" x14ac:dyDescent="0.15">
      <c r="A371" s="28"/>
      <c r="B371" s="28"/>
      <c r="C371" s="151"/>
      <c r="D371" s="64"/>
      <c r="E371" s="85"/>
      <c r="F371" s="85"/>
      <c r="G371" s="394"/>
      <c r="H371" s="395"/>
      <c r="I371" s="196"/>
      <c r="J371" s="195"/>
      <c r="K371" s="316"/>
      <c r="L371" s="316"/>
      <c r="M371" s="316"/>
      <c r="N371" s="316"/>
      <c r="O371" s="316"/>
      <c r="P371" s="316"/>
      <c r="Q371" s="320"/>
      <c r="R371" s="115"/>
      <c r="S371" s="188"/>
      <c r="T371" s="7"/>
    </row>
    <row r="372" spans="1:20" s="189" customFormat="1" ht="15" customHeight="1" x14ac:dyDescent="0.15">
      <c r="A372" s="28"/>
      <c r="B372" s="28"/>
      <c r="C372" s="151"/>
      <c r="D372" s="17"/>
      <c r="E372" s="205"/>
      <c r="F372" s="205"/>
      <c r="G372" s="411"/>
      <c r="H372" s="396"/>
      <c r="I372" s="231"/>
      <c r="J372" s="202"/>
      <c r="K372" s="233"/>
      <c r="L372" s="233"/>
      <c r="M372" s="233"/>
      <c r="N372" s="233"/>
      <c r="O372" s="233"/>
      <c r="P372" s="233"/>
      <c r="Q372" s="171" t="s">
        <v>13</v>
      </c>
      <c r="R372" s="190">
        <f>SUM(R328,R334,R338,R341,R342,R343,R346,R351,R356,R361,R362,R369,R370,R337)</f>
        <v>87566370</v>
      </c>
      <c r="S372" s="188">
        <v>0</v>
      </c>
      <c r="T372" s="7">
        <f>R372-S372</f>
        <v>87566370</v>
      </c>
    </row>
    <row r="373" spans="1:20" s="189" customFormat="1" ht="15" customHeight="1" x14ac:dyDescent="0.15">
      <c r="A373" s="28"/>
      <c r="B373" s="26"/>
      <c r="C373" s="140"/>
      <c r="D373" s="680" t="s">
        <v>216</v>
      </c>
      <c r="E373" s="656">
        <v>0</v>
      </c>
      <c r="F373" s="656">
        <v>0</v>
      </c>
      <c r="G373" s="671">
        <f>F373+F375-E373-E375</f>
        <v>33792.14</v>
      </c>
      <c r="H373" s="687">
        <f>G373/(E373+E375)</f>
        <v>1.396138654767807</v>
      </c>
      <c r="I373" s="234" t="s">
        <v>879</v>
      </c>
      <c r="J373" s="743" t="s">
        <v>1087</v>
      </c>
      <c r="K373" s="743"/>
      <c r="L373" s="743"/>
      <c r="M373" s="743"/>
      <c r="N373" s="743"/>
      <c r="O373" s="743"/>
      <c r="P373" s="743"/>
      <c r="Q373" s="235"/>
      <c r="R373" s="236">
        <v>26460000</v>
      </c>
      <c r="S373" s="188"/>
      <c r="T373" s="7"/>
    </row>
    <row r="374" spans="1:20" s="189" customFormat="1" ht="15" customHeight="1" x14ac:dyDescent="0.15">
      <c r="A374" s="28"/>
      <c r="B374" s="26"/>
      <c r="C374" s="140"/>
      <c r="D374" s="680"/>
      <c r="E374" s="660"/>
      <c r="F374" s="660"/>
      <c r="G374" s="673"/>
      <c r="H374" s="688"/>
      <c r="I374" s="226" t="s">
        <v>880</v>
      </c>
      <c r="J374" s="195"/>
      <c r="K374" s="321"/>
      <c r="L374" s="111"/>
      <c r="M374" s="321"/>
      <c r="N374" s="111"/>
      <c r="O374" s="321"/>
      <c r="P374" s="111"/>
      <c r="Q374" s="111"/>
      <c r="R374" s="117">
        <f>SUM(R375:R381)</f>
        <v>8218400</v>
      </c>
      <c r="S374" s="188"/>
      <c r="T374" s="7"/>
    </row>
    <row r="375" spans="1:20" s="189" customFormat="1" ht="15" customHeight="1" x14ac:dyDescent="0.15">
      <c r="A375" s="28"/>
      <c r="B375" s="26"/>
      <c r="C375" s="140"/>
      <c r="D375" s="680"/>
      <c r="E375" s="658">
        <v>24204</v>
      </c>
      <c r="F375" s="658">
        <f>T419/1000</f>
        <v>57996.14</v>
      </c>
      <c r="G375" s="673"/>
      <c r="H375" s="688"/>
      <c r="I375" s="196" t="s">
        <v>217</v>
      </c>
      <c r="J375" s="195">
        <v>110000</v>
      </c>
      <c r="K375" s="321" t="s">
        <v>67</v>
      </c>
      <c r="L375" s="111">
        <v>10</v>
      </c>
      <c r="M375" s="321" t="s">
        <v>200</v>
      </c>
      <c r="N375" s="111" t="s">
        <v>67</v>
      </c>
      <c r="O375" s="321">
        <v>2</v>
      </c>
      <c r="P375" s="111" t="s">
        <v>175</v>
      </c>
      <c r="Q375" s="111" t="s">
        <v>70</v>
      </c>
      <c r="R375" s="117">
        <f>J375*L375*O375</f>
        <v>2200000</v>
      </c>
      <c r="S375" s="188"/>
      <c r="T375" s="7"/>
    </row>
    <row r="376" spans="1:20" s="189" customFormat="1" ht="15" customHeight="1" x14ac:dyDescent="0.15">
      <c r="A376" s="28"/>
      <c r="B376" s="26"/>
      <c r="C376" s="140"/>
      <c r="D376" s="680"/>
      <c r="E376" s="659"/>
      <c r="F376" s="659"/>
      <c r="G376" s="673"/>
      <c r="H376" s="688"/>
      <c r="I376" s="196" t="s">
        <v>218</v>
      </c>
      <c r="J376" s="195">
        <v>150000</v>
      </c>
      <c r="K376" s="321" t="s">
        <v>67</v>
      </c>
      <c r="L376" s="111">
        <v>4</v>
      </c>
      <c r="M376" s="321" t="s">
        <v>200</v>
      </c>
      <c r="N376" s="111" t="s">
        <v>67</v>
      </c>
      <c r="O376" s="321">
        <v>2</v>
      </c>
      <c r="P376" s="111" t="s">
        <v>175</v>
      </c>
      <c r="Q376" s="111" t="s">
        <v>70</v>
      </c>
      <c r="R376" s="117">
        <f>J376*L376*O376</f>
        <v>1200000</v>
      </c>
      <c r="S376" s="188"/>
      <c r="T376" s="7"/>
    </row>
    <row r="377" spans="1:20" s="189" customFormat="1" ht="15" customHeight="1" x14ac:dyDescent="0.15">
      <c r="A377" s="28"/>
      <c r="B377" s="26"/>
      <c r="C377" s="140"/>
      <c r="D377" s="680"/>
      <c r="E377" s="659"/>
      <c r="F377" s="659"/>
      <c r="G377" s="673"/>
      <c r="H377" s="688"/>
      <c r="I377" s="196" t="s">
        <v>881</v>
      </c>
      <c r="J377" s="195">
        <v>29600</v>
      </c>
      <c r="K377" s="321" t="s">
        <v>67</v>
      </c>
      <c r="L377" s="111">
        <v>4</v>
      </c>
      <c r="M377" s="321" t="s">
        <v>200</v>
      </c>
      <c r="N377" s="111"/>
      <c r="O377" s="321"/>
      <c r="P377" s="111"/>
      <c r="Q377" s="111" t="s">
        <v>70</v>
      </c>
      <c r="R377" s="117">
        <f>J377*L377</f>
        <v>118400</v>
      </c>
      <c r="S377" s="188"/>
      <c r="T377" s="7"/>
    </row>
    <row r="378" spans="1:20" s="189" customFormat="1" ht="15" customHeight="1" x14ac:dyDescent="0.15">
      <c r="A378" s="28"/>
      <c r="B378" s="26"/>
      <c r="C378" s="140"/>
      <c r="D378" s="135"/>
      <c r="E378" s="84"/>
      <c r="F378" s="84"/>
      <c r="G378" s="417"/>
      <c r="H378" s="413"/>
      <c r="I378" s="196" t="s">
        <v>882</v>
      </c>
      <c r="J378" s="195">
        <v>1500</v>
      </c>
      <c r="K378" s="237" t="s">
        <v>67</v>
      </c>
      <c r="L378" s="111">
        <v>100</v>
      </c>
      <c r="M378" s="237" t="s">
        <v>220</v>
      </c>
      <c r="N378" s="111" t="s">
        <v>67</v>
      </c>
      <c r="O378" s="237">
        <v>2</v>
      </c>
      <c r="P378" s="111" t="s">
        <v>175</v>
      </c>
      <c r="Q378" s="111" t="s">
        <v>70</v>
      </c>
      <c r="R378" s="117">
        <f>J378*L378*O378</f>
        <v>300000</v>
      </c>
      <c r="S378" s="188"/>
      <c r="T378" s="7"/>
    </row>
    <row r="379" spans="1:20" s="189" customFormat="1" ht="15" customHeight="1" x14ac:dyDescent="0.15">
      <c r="A379" s="28"/>
      <c r="B379" s="26"/>
      <c r="C379" s="140"/>
      <c r="D379" s="135"/>
      <c r="E379" s="84"/>
      <c r="F379" s="84"/>
      <c r="G379" s="417"/>
      <c r="H379" s="413"/>
      <c r="I379" s="196" t="s">
        <v>883</v>
      </c>
      <c r="J379" s="195">
        <v>14000</v>
      </c>
      <c r="K379" s="237" t="s">
        <v>67</v>
      </c>
      <c r="L379" s="111">
        <v>10</v>
      </c>
      <c r="M379" s="237" t="s">
        <v>220</v>
      </c>
      <c r="N379" s="111" t="s">
        <v>67</v>
      </c>
      <c r="O379" s="237">
        <v>2</v>
      </c>
      <c r="P379" s="111" t="s">
        <v>175</v>
      </c>
      <c r="Q379" s="111" t="s">
        <v>70</v>
      </c>
      <c r="R379" s="117">
        <f>J379*L379*O379</f>
        <v>280000</v>
      </c>
      <c r="S379" s="188"/>
      <c r="T379" s="7"/>
    </row>
    <row r="380" spans="1:20" s="189" customFormat="1" ht="15" customHeight="1" x14ac:dyDescent="0.15">
      <c r="A380" s="28"/>
      <c r="B380" s="26"/>
      <c r="C380" s="140"/>
      <c r="D380" s="135"/>
      <c r="E380" s="84"/>
      <c r="F380" s="84"/>
      <c r="G380" s="417"/>
      <c r="H380" s="413"/>
      <c r="I380" s="196" t="s">
        <v>884</v>
      </c>
      <c r="J380" s="195">
        <v>6000</v>
      </c>
      <c r="K380" s="237" t="s">
        <v>67</v>
      </c>
      <c r="L380" s="111">
        <v>10</v>
      </c>
      <c r="M380" s="237" t="s">
        <v>220</v>
      </c>
      <c r="N380" s="111" t="s">
        <v>67</v>
      </c>
      <c r="O380" s="237">
        <v>2</v>
      </c>
      <c r="P380" s="111" t="s">
        <v>221</v>
      </c>
      <c r="Q380" s="111" t="s">
        <v>70</v>
      </c>
      <c r="R380" s="117">
        <f>J380*L380*O380</f>
        <v>120000</v>
      </c>
      <c r="S380" s="188"/>
      <c r="T380" s="7"/>
    </row>
    <row r="381" spans="1:20" s="189" customFormat="1" ht="15" customHeight="1" x14ac:dyDescent="0.15">
      <c r="A381" s="28"/>
      <c r="B381" s="26"/>
      <c r="C381" s="140"/>
      <c r="D381" s="135"/>
      <c r="E381" s="84"/>
      <c r="F381" s="84"/>
      <c r="G381" s="417"/>
      <c r="H381" s="413"/>
      <c r="I381" s="196" t="s">
        <v>885</v>
      </c>
      <c r="J381" s="195">
        <v>2000000</v>
      </c>
      <c r="K381" s="237" t="s">
        <v>67</v>
      </c>
      <c r="L381" s="111"/>
      <c r="M381" s="237"/>
      <c r="N381" s="111"/>
      <c r="O381" s="237">
        <v>2</v>
      </c>
      <c r="P381" s="111" t="s">
        <v>221</v>
      </c>
      <c r="Q381" s="111" t="s">
        <v>70</v>
      </c>
      <c r="R381" s="117">
        <f>J381*O381</f>
        <v>4000000</v>
      </c>
      <c r="S381" s="188"/>
      <c r="T381" s="7"/>
    </row>
    <row r="382" spans="1:20" s="189" customFormat="1" ht="15" customHeight="1" x14ac:dyDescent="0.15">
      <c r="A382" s="28"/>
      <c r="B382" s="26"/>
      <c r="C382" s="140"/>
      <c r="D382" s="135"/>
      <c r="E382" s="84"/>
      <c r="F382" s="84"/>
      <c r="G382" s="417"/>
      <c r="H382" s="413"/>
      <c r="I382" s="196" t="s">
        <v>888</v>
      </c>
      <c r="J382" s="195"/>
      <c r="K382" s="237"/>
      <c r="L382" s="111"/>
      <c r="M382" s="237"/>
      <c r="N382" s="111"/>
      <c r="O382" s="237"/>
      <c r="P382" s="111"/>
      <c r="Q382" s="111"/>
      <c r="R382" s="117">
        <f>SUM(R383:R385)</f>
        <v>924200</v>
      </c>
      <c r="S382" s="188"/>
      <c r="T382" s="7"/>
    </row>
    <row r="383" spans="1:20" s="189" customFormat="1" ht="15" customHeight="1" x14ac:dyDescent="0.15">
      <c r="A383" s="28"/>
      <c r="B383" s="26"/>
      <c r="C383" s="140"/>
      <c r="D383" s="135"/>
      <c r="E383" s="84"/>
      <c r="F383" s="84"/>
      <c r="G383" s="417"/>
      <c r="H383" s="413"/>
      <c r="I383" s="196" t="s">
        <v>222</v>
      </c>
      <c r="J383" s="195">
        <v>232100</v>
      </c>
      <c r="K383" s="237" t="s">
        <v>67</v>
      </c>
      <c r="L383" s="111">
        <v>2</v>
      </c>
      <c r="M383" s="237" t="s">
        <v>133</v>
      </c>
      <c r="N383" s="111"/>
      <c r="O383" s="237"/>
      <c r="P383" s="111"/>
      <c r="Q383" s="111" t="s">
        <v>70</v>
      </c>
      <c r="R383" s="117">
        <f>J383*L383</f>
        <v>464200</v>
      </c>
      <c r="S383" s="188"/>
      <c r="T383" s="7"/>
    </row>
    <row r="384" spans="1:20" s="189" customFormat="1" ht="15" customHeight="1" x14ac:dyDescent="0.15">
      <c r="A384" s="28"/>
      <c r="B384" s="26"/>
      <c r="C384" s="140"/>
      <c r="D384" s="135"/>
      <c r="E384" s="84"/>
      <c r="F384" s="84"/>
      <c r="G384" s="417"/>
      <c r="H384" s="413"/>
      <c r="I384" s="196" t="s">
        <v>886</v>
      </c>
      <c r="J384" s="195">
        <v>80000</v>
      </c>
      <c r="K384" s="237" t="s">
        <v>67</v>
      </c>
      <c r="L384" s="111">
        <v>4</v>
      </c>
      <c r="M384" s="237" t="s">
        <v>200</v>
      </c>
      <c r="N384" s="111"/>
      <c r="O384" s="237"/>
      <c r="P384" s="111"/>
      <c r="Q384" s="111" t="s">
        <v>70</v>
      </c>
      <c r="R384" s="117">
        <f>J384*L384</f>
        <v>320000</v>
      </c>
      <c r="S384" s="188"/>
      <c r="T384" s="7"/>
    </row>
    <row r="385" spans="1:20" s="189" customFormat="1" ht="15" customHeight="1" x14ac:dyDescent="0.15">
      <c r="A385" s="28"/>
      <c r="B385" s="26"/>
      <c r="C385" s="140"/>
      <c r="D385" s="135"/>
      <c r="E385" s="84"/>
      <c r="F385" s="84"/>
      <c r="G385" s="417"/>
      <c r="H385" s="413"/>
      <c r="I385" s="196" t="s">
        <v>887</v>
      </c>
      <c r="J385" s="195">
        <v>35000</v>
      </c>
      <c r="K385" s="237" t="s">
        <v>67</v>
      </c>
      <c r="L385" s="111">
        <v>4</v>
      </c>
      <c r="M385" s="237" t="s">
        <v>200</v>
      </c>
      <c r="N385" s="111"/>
      <c r="O385" s="237"/>
      <c r="P385" s="111"/>
      <c r="Q385" s="111" t="s">
        <v>70</v>
      </c>
      <c r="R385" s="117">
        <f>J385*L385</f>
        <v>140000</v>
      </c>
      <c r="S385" s="188"/>
      <c r="T385" s="7"/>
    </row>
    <row r="386" spans="1:20" s="189" customFormat="1" ht="15" customHeight="1" x14ac:dyDescent="0.15">
      <c r="A386" s="28"/>
      <c r="B386" s="26"/>
      <c r="C386" s="140"/>
      <c r="D386" s="135"/>
      <c r="E386" s="84"/>
      <c r="F386" s="84"/>
      <c r="G386" s="417"/>
      <c r="H386" s="413"/>
      <c r="I386" s="196" t="s">
        <v>167</v>
      </c>
      <c r="J386" s="195">
        <v>30000</v>
      </c>
      <c r="K386" s="237" t="s">
        <v>67</v>
      </c>
      <c r="L386" s="111">
        <v>10</v>
      </c>
      <c r="M386" s="237" t="s">
        <v>68</v>
      </c>
      <c r="N386" s="111" t="s">
        <v>67</v>
      </c>
      <c r="O386" s="237">
        <v>2</v>
      </c>
      <c r="P386" s="111" t="s">
        <v>175</v>
      </c>
      <c r="Q386" s="111" t="s">
        <v>70</v>
      </c>
      <c r="R386" s="117">
        <f>J386*L386*O386</f>
        <v>600000</v>
      </c>
      <c r="S386" s="188"/>
      <c r="T386" s="7"/>
    </row>
    <row r="387" spans="1:20" s="189" customFormat="1" ht="15" customHeight="1" x14ac:dyDescent="0.15">
      <c r="A387" s="28"/>
      <c r="B387" s="26"/>
      <c r="C387" s="140"/>
      <c r="D387" s="135"/>
      <c r="E387" s="84"/>
      <c r="F387" s="84"/>
      <c r="G387" s="417"/>
      <c r="H387" s="413"/>
      <c r="I387" s="196" t="s">
        <v>223</v>
      </c>
      <c r="J387" s="195">
        <v>100000</v>
      </c>
      <c r="K387" s="237" t="s">
        <v>67</v>
      </c>
      <c r="L387" s="111">
        <v>2</v>
      </c>
      <c r="M387" s="237" t="s">
        <v>700</v>
      </c>
      <c r="N387" s="111"/>
      <c r="O387" s="237"/>
      <c r="P387" s="111"/>
      <c r="Q387" s="111" t="s">
        <v>70</v>
      </c>
      <c r="R387" s="117">
        <f>J387*L387</f>
        <v>200000</v>
      </c>
      <c r="S387" s="188"/>
      <c r="T387" s="7"/>
    </row>
    <row r="388" spans="1:20" s="189" customFormat="1" ht="15" customHeight="1" x14ac:dyDescent="0.15">
      <c r="A388" s="28"/>
      <c r="B388" s="26"/>
      <c r="C388" s="140"/>
      <c r="D388" s="135"/>
      <c r="E388" s="84"/>
      <c r="F388" s="84"/>
      <c r="G388" s="417"/>
      <c r="H388" s="413"/>
      <c r="I388" s="196" t="s">
        <v>890</v>
      </c>
      <c r="J388" s="195"/>
      <c r="K388" s="237"/>
      <c r="L388" s="111"/>
      <c r="M388" s="237"/>
      <c r="N388" s="111"/>
      <c r="O388" s="237"/>
      <c r="P388" s="111"/>
      <c r="Q388" s="111"/>
      <c r="R388" s="117">
        <f>SUM(R389:R390)</f>
        <v>1056000</v>
      </c>
      <c r="S388" s="188"/>
      <c r="T388" s="7"/>
    </row>
    <row r="389" spans="1:20" s="189" customFormat="1" ht="15" customHeight="1" x14ac:dyDescent="0.15">
      <c r="A389" s="28"/>
      <c r="B389" s="26"/>
      <c r="C389" s="140"/>
      <c r="D389" s="135"/>
      <c r="E389" s="84"/>
      <c r="F389" s="84"/>
      <c r="G389" s="417"/>
      <c r="H389" s="413"/>
      <c r="I389" s="196" t="s">
        <v>889</v>
      </c>
      <c r="J389" s="195">
        <v>30000</v>
      </c>
      <c r="K389" s="237" t="s">
        <v>67</v>
      </c>
      <c r="L389" s="111">
        <v>16</v>
      </c>
      <c r="M389" s="237" t="s">
        <v>68</v>
      </c>
      <c r="N389" s="111" t="s">
        <v>67</v>
      </c>
      <c r="O389" s="237">
        <v>2</v>
      </c>
      <c r="P389" s="111" t="s">
        <v>175</v>
      </c>
      <c r="Q389" s="111" t="s">
        <v>70</v>
      </c>
      <c r="R389" s="117">
        <f>J389*L389*O389</f>
        <v>960000</v>
      </c>
      <c r="S389" s="188"/>
      <c r="T389" s="7"/>
    </row>
    <row r="390" spans="1:20" s="189" customFormat="1" ht="15" customHeight="1" x14ac:dyDescent="0.15">
      <c r="A390" s="28"/>
      <c r="B390" s="26"/>
      <c r="C390" s="140"/>
      <c r="D390" s="135"/>
      <c r="E390" s="84"/>
      <c r="F390" s="84"/>
      <c r="G390" s="417"/>
      <c r="H390" s="413"/>
      <c r="I390" s="196" t="s">
        <v>165</v>
      </c>
      <c r="J390" s="195">
        <v>3000</v>
      </c>
      <c r="K390" s="237" t="s">
        <v>67</v>
      </c>
      <c r="L390" s="111">
        <v>16</v>
      </c>
      <c r="M390" s="237" t="s">
        <v>68</v>
      </c>
      <c r="N390" s="111" t="s">
        <v>67</v>
      </c>
      <c r="O390" s="237">
        <v>2</v>
      </c>
      <c r="P390" s="111" t="s">
        <v>175</v>
      </c>
      <c r="Q390" s="111" t="s">
        <v>70</v>
      </c>
      <c r="R390" s="117">
        <f>J390*L390*O390</f>
        <v>96000</v>
      </c>
      <c r="S390" s="188"/>
      <c r="T390" s="7"/>
    </row>
    <row r="391" spans="1:20" s="189" customFormat="1" ht="15" customHeight="1" x14ac:dyDescent="0.15">
      <c r="A391" s="28"/>
      <c r="B391" s="26"/>
      <c r="C391" s="140"/>
      <c r="D391" s="313"/>
      <c r="E391" s="84"/>
      <c r="F391" s="84"/>
      <c r="G391" s="417"/>
      <c r="H391" s="413"/>
      <c r="I391" s="196" t="s">
        <v>891</v>
      </c>
      <c r="J391" s="195"/>
      <c r="K391" s="321"/>
      <c r="L391" s="111"/>
      <c r="M391" s="321"/>
      <c r="N391" s="111"/>
      <c r="O391" s="321"/>
      <c r="P391" s="111"/>
      <c r="Q391" s="111"/>
      <c r="R391" s="117">
        <f>SUM(R392,R393)</f>
        <v>650000</v>
      </c>
      <c r="S391" s="188"/>
      <c r="T391" s="7"/>
    </row>
    <row r="392" spans="1:20" s="189" customFormat="1" ht="15" customHeight="1" x14ac:dyDescent="0.15">
      <c r="A392" s="28"/>
      <c r="B392" s="26"/>
      <c r="C392" s="140"/>
      <c r="D392" s="313"/>
      <c r="E392" s="84"/>
      <c r="F392" s="84"/>
      <c r="G392" s="417"/>
      <c r="H392" s="413"/>
      <c r="I392" s="196" t="s">
        <v>892</v>
      </c>
      <c r="J392" s="195">
        <v>100000</v>
      </c>
      <c r="K392" s="321" t="s">
        <v>67</v>
      </c>
      <c r="L392" s="111">
        <v>2</v>
      </c>
      <c r="M392" s="321" t="s">
        <v>700</v>
      </c>
      <c r="N392" s="111"/>
      <c r="O392" s="321"/>
      <c r="P392" s="111"/>
      <c r="Q392" s="111" t="s">
        <v>70</v>
      </c>
      <c r="R392" s="117">
        <f>J392*L392</f>
        <v>200000</v>
      </c>
      <c r="S392" s="188"/>
      <c r="T392" s="7"/>
    </row>
    <row r="393" spans="1:20" s="189" customFormat="1" ht="15" customHeight="1" x14ac:dyDescent="0.15">
      <c r="A393" s="28"/>
      <c r="B393" s="26"/>
      <c r="C393" s="140"/>
      <c r="D393" s="313"/>
      <c r="E393" s="84"/>
      <c r="F393" s="84"/>
      <c r="G393" s="417"/>
      <c r="H393" s="413"/>
      <c r="I393" s="196" t="s">
        <v>893</v>
      </c>
      <c r="J393" s="195"/>
      <c r="K393" s="321"/>
      <c r="L393" s="111"/>
      <c r="M393" s="321"/>
      <c r="N393" s="111"/>
      <c r="O393" s="321"/>
      <c r="P393" s="111"/>
      <c r="Q393" s="111"/>
      <c r="R393" s="117">
        <f>SUM(R394:R395)</f>
        <v>450000</v>
      </c>
      <c r="S393" s="188"/>
      <c r="T393" s="7"/>
    </row>
    <row r="394" spans="1:20" s="189" customFormat="1" ht="15" customHeight="1" x14ac:dyDescent="0.15">
      <c r="A394" s="28"/>
      <c r="B394" s="26"/>
      <c r="C394" s="140"/>
      <c r="D394" s="313"/>
      <c r="E394" s="84"/>
      <c r="F394" s="84"/>
      <c r="G394" s="417"/>
      <c r="H394" s="413"/>
      <c r="I394" s="196" t="s">
        <v>894</v>
      </c>
      <c r="J394" s="195">
        <v>30000</v>
      </c>
      <c r="K394" s="321" t="s">
        <v>67</v>
      </c>
      <c r="L394" s="111">
        <v>5</v>
      </c>
      <c r="M394" s="321" t="s">
        <v>631</v>
      </c>
      <c r="N394" s="111"/>
      <c r="O394" s="321"/>
      <c r="P394" s="111"/>
      <c r="Q394" s="111" t="s">
        <v>70</v>
      </c>
      <c r="R394" s="117">
        <f>J394*L394</f>
        <v>150000</v>
      </c>
      <c r="S394" s="188"/>
      <c r="T394" s="7"/>
    </row>
    <row r="395" spans="1:20" s="189" customFormat="1" ht="15" customHeight="1" x14ac:dyDescent="0.15">
      <c r="A395" s="28"/>
      <c r="B395" s="26"/>
      <c r="C395" s="140"/>
      <c r="D395" s="313"/>
      <c r="E395" s="84"/>
      <c r="F395" s="84"/>
      <c r="G395" s="417"/>
      <c r="H395" s="413"/>
      <c r="I395" s="196" t="s">
        <v>895</v>
      </c>
      <c r="J395" s="195">
        <v>30000</v>
      </c>
      <c r="K395" s="321" t="s">
        <v>67</v>
      </c>
      <c r="L395" s="111">
        <v>10</v>
      </c>
      <c r="M395" s="321" t="s">
        <v>631</v>
      </c>
      <c r="N395" s="111"/>
      <c r="O395" s="321"/>
      <c r="P395" s="111"/>
      <c r="Q395" s="111" t="s">
        <v>70</v>
      </c>
      <c r="R395" s="117">
        <f>J395*L395</f>
        <v>300000</v>
      </c>
      <c r="S395" s="188"/>
      <c r="T395" s="7"/>
    </row>
    <row r="396" spans="1:20" s="189" customFormat="1" ht="15" customHeight="1" x14ac:dyDescent="0.15">
      <c r="A396" s="28"/>
      <c r="B396" s="26"/>
      <c r="C396" s="140"/>
      <c r="D396" s="135"/>
      <c r="E396" s="84"/>
      <c r="F396" s="84"/>
      <c r="G396" s="417"/>
      <c r="H396" s="413"/>
      <c r="I396" s="196" t="s">
        <v>896</v>
      </c>
      <c r="J396" s="195">
        <v>8000</v>
      </c>
      <c r="K396" s="321" t="s">
        <v>67</v>
      </c>
      <c r="L396" s="111">
        <v>16</v>
      </c>
      <c r="M396" s="321" t="s">
        <v>68</v>
      </c>
      <c r="N396" s="111" t="s">
        <v>67</v>
      </c>
      <c r="O396" s="690" t="s">
        <v>224</v>
      </c>
      <c r="P396" s="690"/>
      <c r="Q396" s="111" t="s">
        <v>70</v>
      </c>
      <c r="R396" s="117">
        <v>512000</v>
      </c>
      <c r="S396" s="188"/>
      <c r="T396" s="7"/>
    </row>
    <row r="397" spans="1:20" s="189" customFormat="1" ht="15" customHeight="1" x14ac:dyDescent="0.15">
      <c r="A397" s="28"/>
      <c r="B397" s="26"/>
      <c r="C397" s="140"/>
      <c r="D397" s="135"/>
      <c r="E397" s="84"/>
      <c r="F397" s="84"/>
      <c r="G397" s="417"/>
      <c r="H397" s="413"/>
      <c r="I397" s="196" t="s">
        <v>897</v>
      </c>
      <c r="J397" s="195"/>
      <c r="K397" s="237"/>
      <c r="L397" s="111"/>
      <c r="M397" s="237"/>
      <c r="N397" s="111"/>
      <c r="O397" s="237"/>
      <c r="P397" s="111"/>
      <c r="Q397" s="111"/>
      <c r="R397" s="117">
        <f>SUM(R401,R398)</f>
        <v>292000</v>
      </c>
      <c r="S397" s="188"/>
      <c r="T397" s="7"/>
    </row>
    <row r="398" spans="1:20" s="189" customFormat="1" ht="15" customHeight="1" x14ac:dyDescent="0.15">
      <c r="A398" s="28"/>
      <c r="B398" s="26"/>
      <c r="C398" s="140"/>
      <c r="D398" s="135"/>
      <c r="E398" s="84"/>
      <c r="F398" s="84"/>
      <c r="G398" s="417"/>
      <c r="H398" s="413"/>
      <c r="I398" s="196" t="s">
        <v>182</v>
      </c>
      <c r="J398" s="195"/>
      <c r="K398" s="237"/>
      <c r="L398" s="111"/>
      <c r="M398" s="237"/>
      <c r="N398" s="111"/>
      <c r="O398" s="690"/>
      <c r="P398" s="690"/>
      <c r="Q398" s="111"/>
      <c r="R398" s="117">
        <f>SUM(R399:R400)</f>
        <v>192000</v>
      </c>
      <c r="S398" s="188"/>
      <c r="T398" s="7"/>
    </row>
    <row r="399" spans="1:20" s="189" customFormat="1" ht="15" customHeight="1" x14ac:dyDescent="0.15">
      <c r="A399" s="28"/>
      <c r="B399" s="26"/>
      <c r="C399" s="140"/>
      <c r="D399" s="313"/>
      <c r="E399" s="84"/>
      <c r="F399" s="84"/>
      <c r="G399" s="417"/>
      <c r="H399" s="413"/>
      <c r="I399" s="196" t="s">
        <v>898</v>
      </c>
      <c r="J399" s="195">
        <v>8000</v>
      </c>
      <c r="K399" s="321" t="s">
        <v>67</v>
      </c>
      <c r="L399" s="111">
        <v>8</v>
      </c>
      <c r="M399" s="321" t="s">
        <v>68</v>
      </c>
      <c r="N399" s="111"/>
      <c r="O399" s="690"/>
      <c r="P399" s="690"/>
      <c r="Q399" s="111" t="s">
        <v>605</v>
      </c>
      <c r="R399" s="117">
        <f>J399*L399</f>
        <v>64000</v>
      </c>
      <c r="S399" s="188"/>
      <c r="T399" s="7"/>
    </row>
    <row r="400" spans="1:20" s="189" customFormat="1" ht="15" customHeight="1" x14ac:dyDescent="0.15">
      <c r="A400" s="28"/>
      <c r="B400" s="26"/>
      <c r="C400" s="140"/>
      <c r="D400" s="313"/>
      <c r="E400" s="84"/>
      <c r="F400" s="84"/>
      <c r="G400" s="417"/>
      <c r="H400" s="413"/>
      <c r="I400" s="196" t="s">
        <v>899</v>
      </c>
      <c r="J400" s="195">
        <v>8000</v>
      </c>
      <c r="K400" s="321" t="s">
        <v>67</v>
      </c>
      <c r="L400" s="111">
        <v>16</v>
      </c>
      <c r="M400" s="321" t="s">
        <v>68</v>
      </c>
      <c r="N400" s="111"/>
      <c r="O400" s="690"/>
      <c r="P400" s="690"/>
      <c r="Q400" s="111" t="s">
        <v>70</v>
      </c>
      <c r="R400" s="117">
        <f>J400*L400</f>
        <v>128000</v>
      </c>
      <c r="S400" s="188"/>
      <c r="T400" s="7"/>
    </row>
    <row r="401" spans="1:20" s="189" customFormat="1" ht="15" customHeight="1" x14ac:dyDescent="0.15">
      <c r="A401" s="28"/>
      <c r="B401" s="26"/>
      <c r="C401" s="140"/>
      <c r="D401" s="135"/>
      <c r="E401" s="84"/>
      <c r="F401" s="84"/>
      <c r="G401" s="417"/>
      <c r="H401" s="413"/>
      <c r="I401" s="196" t="s">
        <v>904</v>
      </c>
      <c r="J401" s="195">
        <v>50000</v>
      </c>
      <c r="K401" s="237" t="s">
        <v>67</v>
      </c>
      <c r="L401" s="111">
        <v>2</v>
      </c>
      <c r="M401" s="237" t="s">
        <v>900</v>
      </c>
      <c r="N401" s="111"/>
      <c r="O401" s="237"/>
      <c r="P401" s="111"/>
      <c r="Q401" s="111" t="s">
        <v>70</v>
      </c>
      <c r="R401" s="117">
        <f>J401*L401</f>
        <v>100000</v>
      </c>
      <c r="S401" s="188"/>
      <c r="T401" s="7"/>
    </row>
    <row r="402" spans="1:20" s="189" customFormat="1" ht="15" customHeight="1" x14ac:dyDescent="0.15">
      <c r="A402" s="28"/>
      <c r="B402" s="26"/>
      <c r="C402" s="140"/>
      <c r="D402" s="135"/>
      <c r="E402" s="84"/>
      <c r="F402" s="84"/>
      <c r="G402" s="417"/>
      <c r="H402" s="413"/>
      <c r="I402" s="196" t="s">
        <v>901</v>
      </c>
      <c r="J402" s="195"/>
      <c r="K402" s="237"/>
      <c r="L402" s="111"/>
      <c r="M402" s="237"/>
      <c r="N402" s="111"/>
      <c r="O402" s="237"/>
      <c r="P402" s="111"/>
      <c r="Q402" s="111"/>
      <c r="R402" s="117">
        <f>SUM(R403:R404)</f>
        <v>356000</v>
      </c>
      <c r="S402" s="188"/>
      <c r="T402" s="7"/>
    </row>
    <row r="403" spans="1:20" s="189" customFormat="1" ht="15" customHeight="1" x14ac:dyDescent="0.15">
      <c r="A403" s="28"/>
      <c r="B403" s="26"/>
      <c r="C403" s="140"/>
      <c r="D403" s="135"/>
      <c r="E403" s="84"/>
      <c r="F403" s="84"/>
      <c r="G403" s="417"/>
      <c r="H403" s="413"/>
      <c r="I403" s="196" t="s">
        <v>182</v>
      </c>
      <c r="J403" s="195">
        <v>8000</v>
      </c>
      <c r="K403" s="237" t="s">
        <v>67</v>
      </c>
      <c r="L403" s="111">
        <v>16</v>
      </c>
      <c r="M403" s="237" t="s">
        <v>68</v>
      </c>
      <c r="N403" s="111" t="s">
        <v>67</v>
      </c>
      <c r="O403" s="321">
        <v>2</v>
      </c>
      <c r="P403" s="338" t="s">
        <v>902</v>
      </c>
      <c r="Q403" s="111" t="s">
        <v>70</v>
      </c>
      <c r="R403" s="117">
        <f>J403*L403*O403</f>
        <v>256000</v>
      </c>
      <c r="S403" s="188"/>
      <c r="T403" s="7"/>
    </row>
    <row r="404" spans="1:20" s="189" customFormat="1" ht="15" customHeight="1" x14ac:dyDescent="0.15">
      <c r="A404" s="28"/>
      <c r="B404" s="26"/>
      <c r="C404" s="140"/>
      <c r="D404" s="135"/>
      <c r="E404" s="84"/>
      <c r="F404" s="84"/>
      <c r="G404" s="417"/>
      <c r="H404" s="413"/>
      <c r="I404" s="196" t="s">
        <v>903</v>
      </c>
      <c r="J404" s="195">
        <v>50000</v>
      </c>
      <c r="K404" s="237" t="s">
        <v>67</v>
      </c>
      <c r="L404" s="111">
        <v>1</v>
      </c>
      <c r="M404" s="237" t="s">
        <v>72</v>
      </c>
      <c r="N404" s="111" t="s">
        <v>67</v>
      </c>
      <c r="O404" s="321">
        <v>2</v>
      </c>
      <c r="P404" s="111" t="s">
        <v>175</v>
      </c>
      <c r="Q404" s="111" t="s">
        <v>70</v>
      </c>
      <c r="R404" s="117">
        <f>J404*L404*O404</f>
        <v>100000</v>
      </c>
      <c r="S404" s="188"/>
      <c r="T404" s="7"/>
    </row>
    <row r="405" spans="1:20" s="189" customFormat="1" ht="15" customHeight="1" x14ac:dyDescent="0.15">
      <c r="A405" s="28"/>
      <c r="B405" s="26"/>
      <c r="C405" s="140"/>
      <c r="D405" s="313"/>
      <c r="E405" s="84"/>
      <c r="F405" s="84"/>
      <c r="G405" s="417"/>
      <c r="H405" s="413"/>
      <c r="I405" s="196" t="s">
        <v>905</v>
      </c>
      <c r="J405" s="195"/>
      <c r="K405" s="321"/>
      <c r="L405" s="111"/>
      <c r="M405" s="321"/>
      <c r="N405" s="111"/>
      <c r="O405" s="321"/>
      <c r="P405" s="111"/>
      <c r="Q405" s="111"/>
      <c r="R405" s="117">
        <f>SUM(R406:R407)</f>
        <v>178000</v>
      </c>
      <c r="S405" s="188"/>
      <c r="T405" s="7"/>
    </row>
    <row r="406" spans="1:20" s="189" customFormat="1" ht="15" customHeight="1" x14ac:dyDescent="0.15">
      <c r="A406" s="28"/>
      <c r="B406" s="26"/>
      <c r="C406" s="140"/>
      <c r="D406" s="313"/>
      <c r="E406" s="84"/>
      <c r="F406" s="84"/>
      <c r="G406" s="417"/>
      <c r="H406" s="413"/>
      <c r="I406" s="196" t="s">
        <v>182</v>
      </c>
      <c r="J406" s="195">
        <v>8000</v>
      </c>
      <c r="K406" s="321" t="s">
        <v>67</v>
      </c>
      <c r="L406" s="111">
        <v>16</v>
      </c>
      <c r="M406" s="321" t="s">
        <v>68</v>
      </c>
      <c r="N406" s="111" t="s">
        <v>67</v>
      </c>
      <c r="O406" s="321">
        <v>1</v>
      </c>
      <c r="P406" s="338" t="s">
        <v>902</v>
      </c>
      <c r="Q406" s="111" t="s">
        <v>70</v>
      </c>
      <c r="R406" s="117">
        <f>J406*L406*O406</f>
        <v>128000</v>
      </c>
      <c r="S406" s="188"/>
      <c r="T406" s="7"/>
    </row>
    <row r="407" spans="1:20" s="189" customFormat="1" ht="15" customHeight="1" x14ac:dyDescent="0.15">
      <c r="A407" s="28"/>
      <c r="B407" s="26"/>
      <c r="C407" s="140"/>
      <c r="D407" s="313"/>
      <c r="E407" s="84"/>
      <c r="F407" s="84"/>
      <c r="G407" s="417"/>
      <c r="H407" s="413"/>
      <c r="I407" s="196" t="s">
        <v>903</v>
      </c>
      <c r="J407" s="195">
        <v>50000</v>
      </c>
      <c r="K407" s="321" t="s">
        <v>67</v>
      </c>
      <c r="L407" s="111">
        <v>1</v>
      </c>
      <c r="M407" s="321" t="s">
        <v>72</v>
      </c>
      <c r="N407" s="111" t="s">
        <v>67</v>
      </c>
      <c r="O407" s="321">
        <v>1</v>
      </c>
      <c r="P407" s="111" t="s">
        <v>175</v>
      </c>
      <c r="Q407" s="111" t="s">
        <v>70</v>
      </c>
      <c r="R407" s="117">
        <f>J407*L407*O407</f>
        <v>50000</v>
      </c>
      <c r="S407" s="188"/>
      <c r="T407" s="7"/>
    </row>
    <row r="408" spans="1:20" s="189" customFormat="1" ht="15" customHeight="1" x14ac:dyDescent="0.15">
      <c r="A408" s="28"/>
      <c r="B408" s="26"/>
      <c r="C408" s="140"/>
      <c r="D408" s="135"/>
      <c r="E408" s="84"/>
      <c r="F408" s="84"/>
      <c r="G408" s="417"/>
      <c r="H408" s="413"/>
      <c r="I408" s="196" t="s">
        <v>906</v>
      </c>
      <c r="J408" s="195">
        <v>15000</v>
      </c>
      <c r="K408" s="237" t="s">
        <v>67</v>
      </c>
      <c r="L408" s="111">
        <v>5</v>
      </c>
      <c r="M408" s="237" t="s">
        <v>68</v>
      </c>
      <c r="N408" s="111" t="s">
        <v>67</v>
      </c>
      <c r="O408" s="321">
        <v>1</v>
      </c>
      <c r="P408" s="111" t="s">
        <v>907</v>
      </c>
      <c r="Q408" s="111"/>
      <c r="R408" s="117">
        <f>J408*L408*O408</f>
        <v>75000</v>
      </c>
      <c r="S408" s="188"/>
      <c r="T408" s="7"/>
    </row>
    <row r="409" spans="1:20" s="189" customFormat="1" ht="15" customHeight="1" x14ac:dyDescent="0.15">
      <c r="A409" s="28"/>
      <c r="B409" s="26"/>
      <c r="C409" s="140"/>
      <c r="D409" s="135"/>
      <c r="E409" s="84"/>
      <c r="F409" s="84"/>
      <c r="G409" s="417"/>
      <c r="H409" s="413"/>
      <c r="I409" s="196" t="s">
        <v>226</v>
      </c>
      <c r="J409" s="195"/>
      <c r="K409" s="237"/>
      <c r="L409" s="111"/>
      <c r="M409" s="237"/>
      <c r="N409" s="111"/>
      <c r="O409" s="237"/>
      <c r="P409" s="111"/>
      <c r="Q409" s="111"/>
      <c r="R409" s="117">
        <f>SUM(R410,R413)</f>
        <v>540000</v>
      </c>
      <c r="S409" s="188"/>
      <c r="T409" s="7"/>
    </row>
    <row r="410" spans="1:20" s="189" customFormat="1" ht="15" customHeight="1" x14ac:dyDescent="0.15">
      <c r="A410" s="28"/>
      <c r="B410" s="26"/>
      <c r="C410" s="140"/>
      <c r="D410" s="135"/>
      <c r="E410" s="84"/>
      <c r="F410" s="84"/>
      <c r="G410" s="417"/>
      <c r="H410" s="413"/>
      <c r="I410" s="196" t="s">
        <v>227</v>
      </c>
      <c r="J410" s="195"/>
      <c r="K410" s="237"/>
      <c r="L410" s="111"/>
      <c r="M410" s="237"/>
      <c r="N410" s="111"/>
      <c r="O410" s="237"/>
      <c r="P410" s="111"/>
      <c r="Q410" s="111"/>
      <c r="R410" s="117">
        <f>SUM(R411:R412)</f>
        <v>240000</v>
      </c>
      <c r="S410" s="188"/>
      <c r="T410" s="7"/>
    </row>
    <row r="411" spans="1:20" s="189" customFormat="1" ht="15" customHeight="1" x14ac:dyDescent="0.15">
      <c r="A411" s="28"/>
      <c r="B411" s="26"/>
      <c r="C411" s="140"/>
      <c r="D411" s="313"/>
      <c r="E411" s="84"/>
      <c r="F411" s="84"/>
      <c r="G411" s="417"/>
      <c r="H411" s="413"/>
      <c r="I411" s="196" t="s">
        <v>908</v>
      </c>
      <c r="J411" s="195">
        <v>10000</v>
      </c>
      <c r="K411" s="321" t="s">
        <v>67</v>
      </c>
      <c r="L411" s="111">
        <v>8</v>
      </c>
      <c r="M411" s="321" t="s">
        <v>68</v>
      </c>
      <c r="N411" s="111" t="s">
        <v>67</v>
      </c>
      <c r="O411" s="321">
        <v>1</v>
      </c>
      <c r="P411" s="111" t="s">
        <v>175</v>
      </c>
      <c r="Q411" s="111" t="s">
        <v>70</v>
      </c>
      <c r="R411" s="117">
        <f>J411*L411*O411</f>
        <v>80000</v>
      </c>
      <c r="S411" s="188"/>
      <c r="T411" s="7"/>
    </row>
    <row r="412" spans="1:20" s="189" customFormat="1" ht="15" customHeight="1" x14ac:dyDescent="0.15">
      <c r="A412" s="28"/>
      <c r="B412" s="26"/>
      <c r="C412" s="140"/>
      <c r="D412" s="313"/>
      <c r="E412" s="84"/>
      <c r="F412" s="84"/>
      <c r="G412" s="417"/>
      <c r="H412" s="413"/>
      <c r="I412" s="196" t="s">
        <v>909</v>
      </c>
      <c r="J412" s="195">
        <v>10000</v>
      </c>
      <c r="K412" s="321" t="s">
        <v>67</v>
      </c>
      <c r="L412" s="111">
        <v>16</v>
      </c>
      <c r="M412" s="321" t="s">
        <v>68</v>
      </c>
      <c r="N412" s="111" t="s">
        <v>67</v>
      </c>
      <c r="O412" s="321">
        <v>1</v>
      </c>
      <c r="P412" s="111" t="s">
        <v>175</v>
      </c>
      <c r="Q412" s="111" t="s">
        <v>70</v>
      </c>
      <c r="R412" s="117">
        <f>J412*L412*O412</f>
        <v>160000</v>
      </c>
      <c r="S412" s="188"/>
      <c r="T412" s="7"/>
    </row>
    <row r="413" spans="1:20" s="189" customFormat="1" ht="15" customHeight="1" x14ac:dyDescent="0.15">
      <c r="A413" s="28"/>
      <c r="B413" s="26"/>
      <c r="C413" s="140"/>
      <c r="D413" s="135"/>
      <c r="E413" s="84"/>
      <c r="F413" s="84"/>
      <c r="G413" s="417"/>
      <c r="H413" s="413"/>
      <c r="I413" s="196" t="s">
        <v>228</v>
      </c>
      <c r="J413" s="195"/>
      <c r="K413" s="237"/>
      <c r="L413" s="111"/>
      <c r="M413" s="237"/>
      <c r="N413" s="111"/>
      <c r="O413" s="237"/>
      <c r="P413" s="111"/>
      <c r="Q413" s="111"/>
      <c r="R413" s="117">
        <f>SUM(R414:R415)</f>
        <v>300000</v>
      </c>
      <c r="S413" s="188"/>
      <c r="T413" s="7"/>
    </row>
    <row r="414" spans="1:20" s="189" customFormat="1" ht="15" customHeight="1" x14ac:dyDescent="0.15">
      <c r="A414" s="28"/>
      <c r="B414" s="26"/>
      <c r="C414" s="140"/>
      <c r="D414" s="313"/>
      <c r="E414" s="84"/>
      <c r="F414" s="84"/>
      <c r="G414" s="417"/>
      <c r="H414" s="413"/>
      <c r="I414" s="196" t="s">
        <v>908</v>
      </c>
      <c r="J414" s="195">
        <v>20000</v>
      </c>
      <c r="K414" s="321" t="s">
        <v>67</v>
      </c>
      <c r="L414" s="111">
        <v>5</v>
      </c>
      <c r="M414" s="321" t="s">
        <v>68</v>
      </c>
      <c r="N414" s="111" t="s">
        <v>67</v>
      </c>
      <c r="O414" s="321">
        <v>1</v>
      </c>
      <c r="P414" s="111" t="s">
        <v>175</v>
      </c>
      <c r="Q414" s="111" t="s">
        <v>70</v>
      </c>
      <c r="R414" s="117">
        <f>J414*L414*O414</f>
        <v>100000</v>
      </c>
      <c r="S414" s="188"/>
      <c r="T414" s="7"/>
    </row>
    <row r="415" spans="1:20" s="189" customFormat="1" ht="15" customHeight="1" x14ac:dyDescent="0.15">
      <c r="A415" s="28"/>
      <c r="B415" s="26"/>
      <c r="C415" s="140"/>
      <c r="D415" s="313"/>
      <c r="E415" s="84"/>
      <c r="F415" s="84"/>
      <c r="G415" s="417"/>
      <c r="H415" s="413"/>
      <c r="I415" s="196" t="s">
        <v>909</v>
      </c>
      <c r="J415" s="195">
        <v>20000</v>
      </c>
      <c r="K415" s="321" t="s">
        <v>67</v>
      </c>
      <c r="L415" s="111">
        <v>10</v>
      </c>
      <c r="M415" s="321" t="s">
        <v>68</v>
      </c>
      <c r="N415" s="111" t="s">
        <v>67</v>
      </c>
      <c r="O415" s="321">
        <v>1</v>
      </c>
      <c r="P415" s="111" t="s">
        <v>175</v>
      </c>
      <c r="Q415" s="111" t="s">
        <v>70</v>
      </c>
      <c r="R415" s="117">
        <f>J415*L415*O415</f>
        <v>200000</v>
      </c>
      <c r="S415" s="188"/>
      <c r="T415" s="7"/>
    </row>
    <row r="416" spans="1:20" s="189" customFormat="1" ht="15" customHeight="1" x14ac:dyDescent="0.15">
      <c r="A416" s="28"/>
      <c r="B416" s="26"/>
      <c r="C416" s="140"/>
      <c r="D416" s="135"/>
      <c r="E416" s="84"/>
      <c r="F416" s="84"/>
      <c r="G416" s="417"/>
      <c r="H416" s="413"/>
      <c r="I416" s="196" t="s">
        <v>229</v>
      </c>
      <c r="J416" s="195">
        <v>50000</v>
      </c>
      <c r="K416" s="237" t="s">
        <v>67</v>
      </c>
      <c r="L416" s="111">
        <v>10</v>
      </c>
      <c r="M416" s="237" t="s">
        <v>68</v>
      </c>
      <c r="N416" s="111" t="s">
        <v>67</v>
      </c>
      <c r="O416" s="237">
        <v>2</v>
      </c>
      <c r="P416" s="111" t="s">
        <v>175</v>
      </c>
      <c r="Q416" s="111" t="s">
        <v>70</v>
      </c>
      <c r="R416" s="117">
        <f>J416*L416*O416</f>
        <v>1000000</v>
      </c>
      <c r="S416" s="188"/>
      <c r="T416" s="7"/>
    </row>
    <row r="417" spans="1:20" s="189" customFormat="1" ht="15" customHeight="1" x14ac:dyDescent="0.15">
      <c r="A417" s="28"/>
      <c r="B417" s="26"/>
      <c r="C417" s="140"/>
      <c r="D417" s="359"/>
      <c r="E417" s="84"/>
      <c r="F417" s="84"/>
      <c r="G417" s="417"/>
      <c r="H417" s="413"/>
      <c r="I417" s="196" t="s">
        <v>215</v>
      </c>
      <c r="J417" s="195"/>
      <c r="K417" s="360"/>
      <c r="L417" s="360"/>
      <c r="M417" s="360"/>
      <c r="N417" s="360"/>
      <c r="O417" s="360"/>
      <c r="P417" s="360"/>
      <c r="Q417" s="358"/>
      <c r="R417" s="115">
        <v>16934540</v>
      </c>
      <c r="S417" s="188"/>
      <c r="T417" s="7"/>
    </row>
    <row r="418" spans="1:20" s="189" customFormat="1" ht="15" customHeight="1" x14ac:dyDescent="0.15">
      <c r="A418" s="28"/>
      <c r="B418" s="26"/>
      <c r="C418" s="140"/>
      <c r="D418" s="135"/>
      <c r="E418" s="84"/>
      <c r="F418" s="84"/>
      <c r="G418" s="417"/>
      <c r="H418" s="413"/>
      <c r="I418" s="196"/>
      <c r="J418" s="195"/>
      <c r="K418" s="237"/>
      <c r="L418" s="111"/>
      <c r="M418" s="237"/>
      <c r="N418" s="111"/>
      <c r="O418" s="237"/>
      <c r="P418" s="111"/>
      <c r="Q418" s="219"/>
      <c r="R418" s="220"/>
      <c r="S418" s="188"/>
      <c r="T418" s="7"/>
    </row>
    <row r="419" spans="1:20" s="189" customFormat="1" ht="15" customHeight="1" x14ac:dyDescent="0.15">
      <c r="A419" s="28"/>
      <c r="B419" s="26"/>
      <c r="C419" s="140"/>
      <c r="D419" s="140"/>
      <c r="E419" s="84"/>
      <c r="F419" s="84"/>
      <c r="G419" s="417"/>
      <c r="H419" s="458"/>
      <c r="I419" s="196"/>
      <c r="J419" s="223"/>
      <c r="K419" s="111"/>
      <c r="L419" s="111"/>
      <c r="M419" s="111"/>
      <c r="N419" s="111"/>
      <c r="O419" s="111"/>
      <c r="P419" s="111"/>
      <c r="Q419" s="219" t="s">
        <v>13</v>
      </c>
      <c r="R419" s="220">
        <f>SUM(R416,R409,R408,R405,R402,R397,R396,R391,R388,R387,R386,R382,R374,R373,R417)</f>
        <v>57996140</v>
      </c>
      <c r="S419" s="188">
        <v>0</v>
      </c>
      <c r="T419" s="7">
        <f>R419-S419</f>
        <v>57996140</v>
      </c>
    </row>
    <row r="420" spans="1:20" s="189" customFormat="1" ht="15" customHeight="1" x14ac:dyDescent="0.15">
      <c r="A420" s="28"/>
      <c r="B420" s="25"/>
      <c r="C420" s="64"/>
      <c r="D420" s="682" t="s">
        <v>295</v>
      </c>
      <c r="E420" s="46">
        <v>0</v>
      </c>
      <c r="F420" s="46">
        <v>0</v>
      </c>
      <c r="G420" s="671">
        <f>F420+F421-E420-E421</f>
        <v>0</v>
      </c>
      <c r="H420" s="628">
        <f>G420/(E420+E421)</f>
        <v>0</v>
      </c>
      <c r="I420" s="13" t="s">
        <v>439</v>
      </c>
      <c r="J420" s="273"/>
      <c r="K420" s="15"/>
      <c r="L420" s="15"/>
      <c r="M420" s="15"/>
      <c r="N420" s="15"/>
      <c r="O420" s="15"/>
      <c r="P420" s="15"/>
      <c r="Q420" s="15"/>
      <c r="R420" s="236">
        <f>SUM(R421:R423)</f>
        <v>26752000</v>
      </c>
      <c r="S420" s="188"/>
      <c r="T420" s="7"/>
    </row>
    <row r="421" spans="1:20" s="189" customFormat="1" ht="15" customHeight="1" x14ac:dyDescent="0.15">
      <c r="A421" s="28"/>
      <c r="B421" s="25"/>
      <c r="C421" s="64"/>
      <c r="D421" s="681"/>
      <c r="E421" s="656">
        <v>27650</v>
      </c>
      <c r="F421" s="656">
        <f>T431/1000</f>
        <v>27650</v>
      </c>
      <c r="G421" s="673"/>
      <c r="H421" s="629"/>
      <c r="I421" s="23" t="s">
        <v>296</v>
      </c>
      <c r="J421" s="124">
        <v>1900000</v>
      </c>
      <c r="K421" s="196" t="s">
        <v>67</v>
      </c>
      <c r="L421" s="196" t="s">
        <v>213</v>
      </c>
      <c r="M421" s="196" t="s">
        <v>67</v>
      </c>
      <c r="N421" s="196" t="s">
        <v>435</v>
      </c>
      <c r="O421" s="196" t="s">
        <v>436</v>
      </c>
      <c r="P421" s="196"/>
      <c r="Q421" s="196" t="s">
        <v>70</v>
      </c>
      <c r="R421" s="117">
        <f>J421*N421</f>
        <v>22800000</v>
      </c>
      <c r="S421" s="188"/>
      <c r="T421" s="7"/>
    </row>
    <row r="422" spans="1:20" s="189" customFormat="1" ht="15" customHeight="1" x14ac:dyDescent="0.15">
      <c r="A422" s="28"/>
      <c r="B422" s="25"/>
      <c r="C422" s="64"/>
      <c r="D422" s="681"/>
      <c r="E422" s="657"/>
      <c r="F422" s="657"/>
      <c r="G422" s="673"/>
      <c r="H422" s="629"/>
      <c r="I422" s="23" t="s">
        <v>297</v>
      </c>
      <c r="J422" s="124">
        <f>R421</f>
        <v>22800000</v>
      </c>
      <c r="K422" s="196" t="s">
        <v>67</v>
      </c>
      <c r="L422" s="196" t="s">
        <v>87</v>
      </c>
      <c r="M422" s="196"/>
      <c r="N422" s="196"/>
      <c r="O422" s="196"/>
      <c r="P422" s="196"/>
      <c r="Q422" s="196" t="s">
        <v>70</v>
      </c>
      <c r="R422" s="115">
        <f>J422/12</f>
        <v>1900000</v>
      </c>
      <c r="S422" s="188"/>
      <c r="T422" s="7"/>
    </row>
    <row r="423" spans="1:20" s="189" customFormat="1" ht="15" customHeight="1" x14ac:dyDescent="0.15">
      <c r="A423" s="28"/>
      <c r="B423" s="28"/>
      <c r="C423" s="28"/>
      <c r="D423" s="135"/>
      <c r="E423" s="657"/>
      <c r="F423" s="657"/>
      <c r="G423" s="417"/>
      <c r="H423" s="398"/>
      <c r="I423" s="23" t="s">
        <v>298</v>
      </c>
      <c r="J423" s="124">
        <f>R421</f>
        <v>22800000</v>
      </c>
      <c r="K423" s="196" t="s">
        <v>67</v>
      </c>
      <c r="L423" s="196" t="s">
        <v>299</v>
      </c>
      <c r="M423" s="196" t="s">
        <v>67</v>
      </c>
      <c r="N423" s="196" t="s">
        <v>91</v>
      </c>
      <c r="O423" s="196"/>
      <c r="P423" s="196"/>
      <c r="Q423" s="196" t="s">
        <v>70</v>
      </c>
      <c r="R423" s="115">
        <f>J423*L423*N423</f>
        <v>2052000</v>
      </c>
      <c r="S423" s="188"/>
      <c r="T423" s="7"/>
    </row>
    <row r="424" spans="1:20" s="189" customFormat="1" ht="15" customHeight="1" x14ac:dyDescent="0.15">
      <c r="A424" s="28"/>
      <c r="B424" s="26"/>
      <c r="C424" s="28"/>
      <c r="D424" s="303"/>
      <c r="E424" s="657"/>
      <c r="F424" s="657"/>
      <c r="G424" s="454"/>
      <c r="H424" s="459"/>
      <c r="I424" s="25" t="s">
        <v>438</v>
      </c>
      <c r="J424" s="124"/>
      <c r="K424" s="196"/>
      <c r="L424" s="196"/>
      <c r="M424" s="196"/>
      <c r="N424" s="196"/>
      <c r="O424" s="196"/>
      <c r="P424" s="196"/>
      <c r="Q424" s="196"/>
      <c r="R424" s="115">
        <v>45000</v>
      </c>
      <c r="S424" s="188"/>
      <c r="T424" s="7"/>
    </row>
    <row r="425" spans="1:20" s="189" customFormat="1" ht="15" customHeight="1" x14ac:dyDescent="0.15">
      <c r="A425" s="28"/>
      <c r="B425" s="26"/>
      <c r="C425" s="28"/>
      <c r="D425" s="135"/>
      <c r="E425" s="657"/>
      <c r="F425" s="657"/>
      <c r="G425" s="454"/>
      <c r="H425" s="459"/>
      <c r="I425" s="25" t="s">
        <v>440</v>
      </c>
      <c r="J425" s="124"/>
      <c r="K425" s="196"/>
      <c r="L425" s="196"/>
      <c r="M425" s="196"/>
      <c r="N425" s="196"/>
      <c r="O425" s="196"/>
      <c r="P425" s="196"/>
      <c r="Q425" s="196"/>
      <c r="R425" s="115">
        <f>SUM(R426:R428)</f>
        <v>753000</v>
      </c>
      <c r="S425" s="188"/>
      <c r="T425" s="7"/>
    </row>
    <row r="426" spans="1:20" s="189" customFormat="1" ht="15" customHeight="1" x14ac:dyDescent="0.15">
      <c r="A426" s="28"/>
      <c r="B426" s="26"/>
      <c r="C426" s="140"/>
      <c r="D426" s="135"/>
      <c r="E426" s="657"/>
      <c r="F426" s="657"/>
      <c r="G426" s="454"/>
      <c r="H426" s="459"/>
      <c r="I426" s="25" t="s">
        <v>300</v>
      </c>
      <c r="J426" s="124">
        <v>30000</v>
      </c>
      <c r="K426" s="196" t="s">
        <v>67</v>
      </c>
      <c r="L426" s="219" t="s">
        <v>250</v>
      </c>
      <c r="M426" s="196" t="s">
        <v>200</v>
      </c>
      <c r="N426" s="196"/>
      <c r="O426" s="196"/>
      <c r="P426" s="196"/>
      <c r="Q426" s="196" t="s">
        <v>70</v>
      </c>
      <c r="R426" s="115">
        <f>J426*L426</f>
        <v>300000</v>
      </c>
      <c r="S426" s="188"/>
      <c r="T426" s="7"/>
    </row>
    <row r="427" spans="1:20" s="189" customFormat="1" ht="15" customHeight="1" x14ac:dyDescent="0.15">
      <c r="A427" s="28"/>
      <c r="B427" s="140"/>
      <c r="C427" s="140"/>
      <c r="D427" s="140"/>
      <c r="E427" s="657"/>
      <c r="F427" s="657"/>
      <c r="G427" s="454"/>
      <c r="H427" s="460"/>
      <c r="I427" s="25" t="s">
        <v>301</v>
      </c>
      <c r="J427" s="113">
        <v>30000</v>
      </c>
      <c r="K427" s="196" t="s">
        <v>67</v>
      </c>
      <c r="L427" s="219" t="s">
        <v>437</v>
      </c>
      <c r="M427" s="196" t="s">
        <v>200</v>
      </c>
      <c r="N427" s="196"/>
      <c r="O427" s="196"/>
      <c r="P427" s="196"/>
      <c r="Q427" s="196" t="s">
        <v>70</v>
      </c>
      <c r="R427" s="40">
        <f>J427*L427</f>
        <v>300000</v>
      </c>
      <c r="S427" s="188"/>
      <c r="T427" s="7"/>
    </row>
    <row r="428" spans="1:20" s="189" customFormat="1" ht="15" customHeight="1" x14ac:dyDescent="0.15">
      <c r="A428" s="28"/>
      <c r="B428" s="140"/>
      <c r="C428" s="140"/>
      <c r="D428" s="247"/>
      <c r="E428" s="657"/>
      <c r="F428" s="657"/>
      <c r="G428" s="461"/>
      <c r="H428" s="461"/>
      <c r="I428" s="25" t="s">
        <v>302</v>
      </c>
      <c r="J428" s="215">
        <v>153000</v>
      </c>
      <c r="K428" s="25" t="s">
        <v>67</v>
      </c>
      <c r="L428" s="150">
        <v>1</v>
      </c>
      <c r="M428" s="25" t="s">
        <v>303</v>
      </c>
      <c r="N428" s="25"/>
      <c r="O428" s="25"/>
      <c r="P428" s="25"/>
      <c r="Q428" s="196" t="s">
        <v>70</v>
      </c>
      <c r="R428" s="115">
        <f>J428*L428</f>
        <v>153000</v>
      </c>
      <c r="S428" s="188"/>
      <c r="T428" s="7"/>
    </row>
    <row r="429" spans="1:20" s="189" customFormat="1" ht="15" customHeight="1" x14ac:dyDescent="0.15">
      <c r="A429" s="28"/>
      <c r="B429" s="26"/>
      <c r="C429" s="26"/>
      <c r="D429" s="140"/>
      <c r="E429" s="423"/>
      <c r="F429" s="423"/>
      <c r="G429" s="417"/>
      <c r="H429" s="413"/>
      <c r="I429" s="25" t="s">
        <v>304</v>
      </c>
      <c r="J429" s="215">
        <v>25000</v>
      </c>
      <c r="K429" s="25" t="s">
        <v>67</v>
      </c>
      <c r="L429" s="150">
        <v>4</v>
      </c>
      <c r="M429" s="25" t="s">
        <v>289</v>
      </c>
      <c r="N429" s="25"/>
      <c r="O429" s="25"/>
      <c r="P429" s="25"/>
      <c r="Q429" s="196" t="s">
        <v>70</v>
      </c>
      <c r="R429" s="40">
        <f>J429*L429</f>
        <v>100000</v>
      </c>
      <c r="S429" s="188"/>
      <c r="T429" s="7"/>
    </row>
    <row r="430" spans="1:20" s="189" customFormat="1" ht="15" customHeight="1" x14ac:dyDescent="0.15">
      <c r="A430" s="28"/>
      <c r="B430" s="26"/>
      <c r="C430" s="26"/>
      <c r="D430" s="140"/>
      <c r="E430" s="423"/>
      <c r="F430" s="423"/>
      <c r="G430" s="417"/>
      <c r="H430" s="413"/>
      <c r="I430" s="25"/>
      <c r="J430" s="124"/>
      <c r="K430" s="196"/>
      <c r="L430" s="196"/>
      <c r="M430" s="196"/>
      <c r="N430" s="196"/>
      <c r="O430" s="196"/>
      <c r="P430" s="196"/>
      <c r="Q430" s="196"/>
      <c r="R430" s="115"/>
      <c r="S430" s="188"/>
      <c r="T430" s="7"/>
    </row>
    <row r="431" spans="1:20" s="189" customFormat="1" ht="15" customHeight="1" x14ac:dyDescent="0.15">
      <c r="A431" s="28"/>
      <c r="B431" s="26"/>
      <c r="C431" s="26"/>
      <c r="D431" s="238"/>
      <c r="E431" s="422"/>
      <c r="F431" s="422"/>
      <c r="G431" s="420"/>
      <c r="H431" s="462"/>
      <c r="I431" s="20"/>
      <c r="J431" s="19"/>
      <c r="K431" s="231"/>
      <c r="L431" s="231"/>
      <c r="M431" s="231"/>
      <c r="N431" s="231"/>
      <c r="O431" s="231"/>
      <c r="P431" s="231"/>
      <c r="Q431" s="231" t="s">
        <v>13</v>
      </c>
      <c r="R431" s="190">
        <f>SUM(R420,R424,R425,R429)</f>
        <v>27650000</v>
      </c>
      <c r="S431" s="188">
        <v>0</v>
      </c>
      <c r="T431" s="7">
        <f>R431-S431</f>
        <v>27650000</v>
      </c>
    </row>
    <row r="432" spans="1:20" s="189" customFormat="1" ht="15.75" customHeight="1" x14ac:dyDescent="0.15">
      <c r="A432" s="28"/>
      <c r="B432" s="655"/>
      <c r="C432" s="642" t="s">
        <v>230</v>
      </c>
      <c r="D432" s="23"/>
      <c r="E432" s="437">
        <f>E434</f>
        <v>0</v>
      </c>
      <c r="F432" s="437">
        <f>F434</f>
        <v>0</v>
      </c>
      <c r="G432" s="631">
        <f>F432+F433-E432-E433</f>
        <v>2725.2999999999993</v>
      </c>
      <c r="H432" s="687">
        <f>G432/(E432+E433)</f>
        <v>0.22769654941933321</v>
      </c>
      <c r="I432" s="23"/>
      <c r="J432" s="24"/>
      <c r="K432" s="25"/>
      <c r="L432" s="25"/>
      <c r="M432" s="25"/>
      <c r="N432" s="25"/>
      <c r="O432" s="25"/>
      <c r="P432" s="25"/>
      <c r="Q432" s="25"/>
      <c r="R432" s="220"/>
      <c r="S432" s="188"/>
      <c r="T432" s="7"/>
    </row>
    <row r="433" spans="1:20" s="189" customFormat="1" ht="15.75" customHeight="1" x14ac:dyDescent="0.15">
      <c r="A433" s="28"/>
      <c r="B433" s="618"/>
      <c r="C433" s="619"/>
      <c r="D433" s="18"/>
      <c r="E433" s="422">
        <f>E436</f>
        <v>11969</v>
      </c>
      <c r="F433" s="422">
        <f>F436</f>
        <v>14694.3</v>
      </c>
      <c r="G433" s="632"/>
      <c r="H433" s="691"/>
      <c r="I433" s="18"/>
      <c r="J433" s="19"/>
      <c r="K433" s="20"/>
      <c r="L433" s="20"/>
      <c r="M433" s="20"/>
      <c r="N433" s="20"/>
      <c r="O433" s="20"/>
      <c r="P433" s="20"/>
      <c r="Q433" s="20"/>
      <c r="R433" s="225"/>
      <c r="S433" s="188">
        <f>SUM(S477)</f>
        <v>0</v>
      </c>
      <c r="T433" s="188">
        <f>SUM(T477)</f>
        <v>14694300</v>
      </c>
    </row>
    <row r="434" spans="1:20" s="189" customFormat="1" ht="15" customHeight="1" x14ac:dyDescent="0.15">
      <c r="A434" s="28"/>
      <c r="B434" s="28"/>
      <c r="C434" s="140"/>
      <c r="D434" s="681" t="s">
        <v>231</v>
      </c>
      <c r="E434" s="657">
        <v>0</v>
      </c>
      <c r="F434" s="657">
        <v>0</v>
      </c>
      <c r="G434" s="673">
        <f>F434+F436-E434-E436</f>
        <v>2725.2999999999993</v>
      </c>
      <c r="H434" s="688">
        <f>G434/(E434+E436)</f>
        <v>0.22769654941933321</v>
      </c>
      <c r="I434" s="226" t="s">
        <v>481</v>
      </c>
      <c r="J434" s="124"/>
      <c r="K434" s="196"/>
      <c r="L434" s="196"/>
      <c r="M434" s="196"/>
      <c r="N434" s="196"/>
      <c r="O434" s="196"/>
      <c r="P434" s="196"/>
      <c r="Q434" s="196"/>
      <c r="R434" s="117">
        <f>SUM(R435,R436,R437,R439,R442,R445,R451,R461,R462,R463,R466,R438)</f>
        <v>11878700</v>
      </c>
      <c r="S434" s="188"/>
      <c r="T434" s="7"/>
    </row>
    <row r="435" spans="1:20" s="189" customFormat="1" ht="15" customHeight="1" x14ac:dyDescent="0.15">
      <c r="A435" s="28"/>
      <c r="B435" s="28"/>
      <c r="C435" s="28"/>
      <c r="D435" s="681"/>
      <c r="E435" s="660"/>
      <c r="F435" s="660"/>
      <c r="G435" s="673"/>
      <c r="H435" s="688"/>
      <c r="I435" s="226" t="s">
        <v>484</v>
      </c>
      <c r="J435" s="195">
        <v>108900</v>
      </c>
      <c r="K435" s="228" t="s">
        <v>67</v>
      </c>
      <c r="L435" s="237" t="s">
        <v>232</v>
      </c>
      <c r="M435" s="228" t="s">
        <v>72</v>
      </c>
      <c r="N435" s="228"/>
      <c r="O435" s="228"/>
      <c r="P435" s="228"/>
      <c r="Q435" s="219" t="s">
        <v>70</v>
      </c>
      <c r="R435" s="117">
        <f>J435*L435</f>
        <v>108900</v>
      </c>
      <c r="S435" s="188"/>
      <c r="T435" s="7"/>
    </row>
    <row r="436" spans="1:20" s="189" customFormat="1" ht="15" customHeight="1" x14ac:dyDescent="0.15">
      <c r="A436" s="28"/>
      <c r="B436" s="28"/>
      <c r="C436" s="28"/>
      <c r="D436" s="681"/>
      <c r="E436" s="421">
        <v>11969</v>
      </c>
      <c r="F436" s="373">
        <f>T477/1000</f>
        <v>14694.3</v>
      </c>
      <c r="G436" s="673"/>
      <c r="H436" s="688"/>
      <c r="I436" s="226" t="s">
        <v>485</v>
      </c>
      <c r="J436" s="195">
        <v>80000</v>
      </c>
      <c r="K436" s="219" t="s">
        <v>67</v>
      </c>
      <c r="L436" s="111" t="s">
        <v>232</v>
      </c>
      <c r="M436" s="219" t="s">
        <v>72</v>
      </c>
      <c r="N436" s="219"/>
      <c r="O436" s="219"/>
      <c r="P436" s="219"/>
      <c r="Q436" s="219" t="s">
        <v>70</v>
      </c>
      <c r="R436" s="117">
        <f>J436*L436</f>
        <v>80000</v>
      </c>
      <c r="S436" s="188"/>
      <c r="T436" s="7"/>
    </row>
    <row r="437" spans="1:20" s="189" customFormat="1" ht="15" customHeight="1" x14ac:dyDescent="0.15">
      <c r="A437" s="28"/>
      <c r="B437" s="28"/>
      <c r="C437" s="28"/>
      <c r="D437" s="681"/>
      <c r="E437" s="423"/>
      <c r="F437" s="423"/>
      <c r="G437" s="673"/>
      <c r="H437" s="688"/>
      <c r="I437" s="226" t="s">
        <v>486</v>
      </c>
      <c r="J437" s="195">
        <v>55000</v>
      </c>
      <c r="K437" s="219" t="s">
        <v>457</v>
      </c>
      <c r="L437" s="111">
        <v>10</v>
      </c>
      <c r="M437" s="219" t="s">
        <v>482</v>
      </c>
      <c r="N437" s="219"/>
      <c r="O437" s="219"/>
      <c r="P437" s="219"/>
      <c r="Q437" s="219" t="s">
        <v>483</v>
      </c>
      <c r="R437" s="117">
        <f>J437*L437</f>
        <v>550000</v>
      </c>
      <c r="S437" s="188"/>
      <c r="T437" s="7"/>
    </row>
    <row r="438" spans="1:20" s="189" customFormat="1" ht="15" customHeight="1" x14ac:dyDescent="0.15">
      <c r="A438" s="28"/>
      <c r="B438" s="28"/>
      <c r="C438" s="28"/>
      <c r="D438" s="325"/>
      <c r="E438" s="423"/>
      <c r="F438" s="423"/>
      <c r="G438" s="417"/>
      <c r="H438" s="413"/>
      <c r="I438" s="226" t="s">
        <v>541</v>
      </c>
      <c r="J438" s="195">
        <v>50000</v>
      </c>
      <c r="K438" s="305" t="s">
        <v>457</v>
      </c>
      <c r="L438" s="111">
        <v>2</v>
      </c>
      <c r="M438" s="305" t="s">
        <v>458</v>
      </c>
      <c r="N438" s="305" t="s">
        <v>457</v>
      </c>
      <c r="O438" s="305" t="s">
        <v>542</v>
      </c>
      <c r="P438" s="305" t="s">
        <v>543</v>
      </c>
      <c r="Q438" s="305" t="s">
        <v>483</v>
      </c>
      <c r="R438" s="117">
        <f>J438*L438*O438</f>
        <v>5000000</v>
      </c>
      <c r="S438" s="188"/>
      <c r="T438" s="7"/>
    </row>
    <row r="439" spans="1:20" s="189" customFormat="1" ht="15" customHeight="1" x14ac:dyDescent="0.15">
      <c r="A439" s="28"/>
      <c r="B439" s="28"/>
      <c r="C439" s="28"/>
      <c r="D439" s="303"/>
      <c r="E439" s="423"/>
      <c r="F439" s="423"/>
      <c r="G439" s="417"/>
      <c r="H439" s="413"/>
      <c r="I439" s="226" t="s">
        <v>544</v>
      </c>
      <c r="J439" s="195"/>
      <c r="K439" s="305"/>
      <c r="L439" s="111"/>
      <c r="M439" s="305"/>
      <c r="N439" s="305"/>
      <c r="O439" s="305"/>
      <c r="P439" s="305"/>
      <c r="Q439" s="305"/>
      <c r="R439" s="117">
        <f>SUM(R440:R441)</f>
        <v>245000</v>
      </c>
      <c r="S439" s="188"/>
      <c r="T439" s="7"/>
    </row>
    <row r="440" spans="1:20" s="189" customFormat="1" ht="15" customHeight="1" x14ac:dyDescent="0.15">
      <c r="A440" s="28"/>
      <c r="B440" s="28"/>
      <c r="C440" s="28"/>
      <c r="D440" s="303"/>
      <c r="E440" s="423"/>
      <c r="F440" s="423"/>
      <c r="G440" s="417"/>
      <c r="H440" s="413"/>
      <c r="I440" s="226" t="s">
        <v>489</v>
      </c>
      <c r="J440" s="195">
        <v>200000</v>
      </c>
      <c r="K440" s="305" t="s">
        <v>457</v>
      </c>
      <c r="L440" s="111">
        <v>1</v>
      </c>
      <c r="M440" s="305" t="s">
        <v>488</v>
      </c>
      <c r="N440" s="305"/>
      <c r="O440" s="305"/>
      <c r="P440" s="305"/>
      <c r="Q440" s="305" t="s">
        <v>483</v>
      </c>
      <c r="R440" s="117">
        <f>J440*L440</f>
        <v>200000</v>
      </c>
      <c r="S440" s="188"/>
      <c r="T440" s="7"/>
    </row>
    <row r="441" spans="1:20" s="189" customFormat="1" ht="15" customHeight="1" x14ac:dyDescent="0.15">
      <c r="A441" s="28"/>
      <c r="B441" s="28"/>
      <c r="C441" s="28"/>
      <c r="D441" s="303"/>
      <c r="E441" s="423"/>
      <c r="F441" s="423"/>
      <c r="G441" s="417"/>
      <c r="H441" s="413"/>
      <c r="I441" s="226" t="s">
        <v>490</v>
      </c>
      <c r="J441" s="195">
        <v>15000</v>
      </c>
      <c r="K441" s="305" t="s">
        <v>487</v>
      </c>
      <c r="L441" s="111">
        <v>3</v>
      </c>
      <c r="M441" s="305" t="s">
        <v>458</v>
      </c>
      <c r="N441" s="305"/>
      <c r="O441" s="305"/>
      <c r="P441" s="305"/>
      <c r="Q441" s="305" t="s">
        <v>483</v>
      </c>
      <c r="R441" s="117">
        <f>J441*L441</f>
        <v>45000</v>
      </c>
      <c r="S441" s="188"/>
      <c r="T441" s="7"/>
    </row>
    <row r="442" spans="1:20" s="189" customFormat="1" ht="15" customHeight="1" x14ac:dyDescent="0.15">
      <c r="A442" s="28"/>
      <c r="B442" s="28"/>
      <c r="C442" s="28"/>
      <c r="D442" s="303"/>
      <c r="E442" s="423"/>
      <c r="F442" s="423"/>
      <c r="G442" s="417"/>
      <c r="H442" s="413"/>
      <c r="I442" s="226" t="s">
        <v>545</v>
      </c>
      <c r="J442" s="195"/>
      <c r="K442" s="305"/>
      <c r="L442" s="111"/>
      <c r="M442" s="305"/>
      <c r="N442" s="305"/>
      <c r="O442" s="305"/>
      <c r="P442" s="305"/>
      <c r="Q442" s="305"/>
      <c r="R442" s="117">
        <f>SUM(R443:R444)</f>
        <v>500000</v>
      </c>
      <c r="S442" s="188"/>
      <c r="T442" s="7"/>
    </row>
    <row r="443" spans="1:20" s="189" customFormat="1" ht="15" customHeight="1" x14ac:dyDescent="0.15">
      <c r="A443" s="28"/>
      <c r="B443" s="28"/>
      <c r="C443" s="28"/>
      <c r="D443" s="303"/>
      <c r="E443" s="423"/>
      <c r="F443" s="423"/>
      <c r="G443" s="417"/>
      <c r="H443" s="413"/>
      <c r="I443" s="226" t="s">
        <v>491</v>
      </c>
      <c r="J443" s="195">
        <v>10000</v>
      </c>
      <c r="K443" s="305" t="s">
        <v>457</v>
      </c>
      <c r="L443" s="111">
        <v>15</v>
      </c>
      <c r="M443" s="305" t="s">
        <v>458</v>
      </c>
      <c r="N443" s="305"/>
      <c r="O443" s="305"/>
      <c r="P443" s="305"/>
      <c r="Q443" s="305" t="s">
        <v>483</v>
      </c>
      <c r="R443" s="117">
        <f>J443*L443</f>
        <v>150000</v>
      </c>
      <c r="S443" s="188"/>
      <c r="T443" s="7"/>
    </row>
    <row r="444" spans="1:20" s="189" customFormat="1" ht="15" customHeight="1" x14ac:dyDescent="0.15">
      <c r="A444" s="28"/>
      <c r="B444" s="28"/>
      <c r="C444" s="28"/>
      <c r="D444" s="303"/>
      <c r="E444" s="423"/>
      <c r="F444" s="423"/>
      <c r="G444" s="417"/>
      <c r="H444" s="413"/>
      <c r="I444" s="226" t="s">
        <v>492</v>
      </c>
      <c r="J444" s="195">
        <v>10000</v>
      </c>
      <c r="K444" s="305" t="s">
        <v>487</v>
      </c>
      <c r="L444" s="111">
        <v>35</v>
      </c>
      <c r="M444" s="305" t="s">
        <v>458</v>
      </c>
      <c r="N444" s="305"/>
      <c r="O444" s="305"/>
      <c r="P444" s="305"/>
      <c r="Q444" s="305" t="s">
        <v>483</v>
      </c>
      <c r="R444" s="117">
        <f>J444*L444</f>
        <v>350000</v>
      </c>
      <c r="S444" s="188"/>
      <c r="T444" s="7"/>
    </row>
    <row r="445" spans="1:20" s="189" customFormat="1" ht="15" customHeight="1" x14ac:dyDescent="0.15">
      <c r="A445" s="28"/>
      <c r="B445" s="28"/>
      <c r="C445" s="28"/>
      <c r="D445" s="28"/>
      <c r="E445" s="423"/>
      <c r="F445" s="423"/>
      <c r="G445" s="417"/>
      <c r="H445" s="463"/>
      <c r="I445" s="226" t="s">
        <v>546</v>
      </c>
      <c r="J445" s="195"/>
      <c r="K445" s="219"/>
      <c r="L445" s="111"/>
      <c r="M445" s="219"/>
      <c r="N445" s="219"/>
      <c r="O445" s="219"/>
      <c r="P445" s="219"/>
      <c r="Q445" s="219"/>
      <c r="R445" s="117">
        <f>SUM(R446:R450)</f>
        <v>600600</v>
      </c>
      <c r="S445" s="188"/>
      <c r="T445" s="7"/>
    </row>
    <row r="446" spans="1:20" s="189" customFormat="1" ht="15" customHeight="1" x14ac:dyDescent="0.15">
      <c r="A446" s="28"/>
      <c r="B446" s="28"/>
      <c r="C446" s="28"/>
      <c r="D446" s="28"/>
      <c r="E446" s="423"/>
      <c r="F446" s="423"/>
      <c r="G446" s="417"/>
      <c r="H446" s="463"/>
      <c r="I446" s="226" t="s">
        <v>493</v>
      </c>
      <c r="J446" s="195">
        <v>200000</v>
      </c>
      <c r="K446" s="219" t="s">
        <v>67</v>
      </c>
      <c r="L446" s="111">
        <v>1</v>
      </c>
      <c r="M446" s="219" t="s">
        <v>68</v>
      </c>
      <c r="N446" s="219"/>
      <c r="O446" s="219"/>
      <c r="P446" s="219"/>
      <c r="Q446" s="219" t="s">
        <v>70</v>
      </c>
      <c r="R446" s="117">
        <f>J446*L446</f>
        <v>200000</v>
      </c>
      <c r="S446" s="188"/>
      <c r="T446" s="7"/>
    </row>
    <row r="447" spans="1:20" s="189" customFormat="1" ht="15" customHeight="1" x14ac:dyDescent="0.15">
      <c r="A447" s="28"/>
      <c r="B447" s="28"/>
      <c r="C447" s="28"/>
      <c r="D447" s="28"/>
      <c r="E447" s="423"/>
      <c r="F447" s="423"/>
      <c r="G447" s="417"/>
      <c r="H447" s="463"/>
      <c r="I447" s="226" t="s">
        <v>494</v>
      </c>
      <c r="J447" s="195">
        <v>100000</v>
      </c>
      <c r="K447" s="219" t="s">
        <v>67</v>
      </c>
      <c r="L447" s="111">
        <v>1</v>
      </c>
      <c r="M447" s="219" t="s">
        <v>233</v>
      </c>
      <c r="N447" s="219"/>
      <c r="O447" s="219"/>
      <c r="P447" s="219"/>
      <c r="Q447" s="219" t="s">
        <v>70</v>
      </c>
      <c r="R447" s="117">
        <f>J447*L447</f>
        <v>100000</v>
      </c>
      <c r="S447" s="188"/>
      <c r="T447" s="7"/>
    </row>
    <row r="448" spans="1:20" s="189" customFormat="1" ht="15" customHeight="1" x14ac:dyDescent="0.15">
      <c r="A448" s="28"/>
      <c r="B448" s="28"/>
      <c r="C448" s="28"/>
      <c r="D448" s="28"/>
      <c r="E448" s="423"/>
      <c r="F448" s="423"/>
      <c r="G448" s="417"/>
      <c r="H448" s="463"/>
      <c r="I448" s="226" t="s">
        <v>495</v>
      </c>
      <c r="J448" s="195">
        <v>5000</v>
      </c>
      <c r="K448" s="219" t="s">
        <v>67</v>
      </c>
      <c r="L448" s="111">
        <v>30</v>
      </c>
      <c r="M448" s="219" t="s">
        <v>68</v>
      </c>
      <c r="N448" s="219"/>
      <c r="O448" s="219"/>
      <c r="P448" s="219"/>
      <c r="Q448" s="219" t="s">
        <v>70</v>
      </c>
      <c r="R448" s="117">
        <f>J448*L448</f>
        <v>150000</v>
      </c>
      <c r="S448" s="188"/>
      <c r="T448" s="7"/>
    </row>
    <row r="449" spans="1:20" s="189" customFormat="1" ht="15" customHeight="1" x14ac:dyDescent="0.15">
      <c r="A449" s="28"/>
      <c r="B449" s="28"/>
      <c r="C449" s="28"/>
      <c r="D449" s="28"/>
      <c r="E449" s="423"/>
      <c r="F449" s="423"/>
      <c r="G449" s="417"/>
      <c r="H449" s="463"/>
      <c r="I449" s="226" t="s">
        <v>496</v>
      </c>
      <c r="J449" s="195">
        <v>1000</v>
      </c>
      <c r="K449" s="219" t="s">
        <v>67</v>
      </c>
      <c r="L449" s="111">
        <v>100</v>
      </c>
      <c r="M449" s="219" t="s">
        <v>234</v>
      </c>
      <c r="N449" s="219"/>
      <c r="O449" s="219"/>
      <c r="P449" s="219"/>
      <c r="Q449" s="219" t="s">
        <v>70</v>
      </c>
      <c r="R449" s="117">
        <v>100000</v>
      </c>
      <c r="S449" s="188"/>
      <c r="T449" s="7"/>
    </row>
    <row r="450" spans="1:20" s="189" customFormat="1" ht="15" customHeight="1" x14ac:dyDescent="0.15">
      <c r="A450" s="28"/>
      <c r="B450" s="28"/>
      <c r="C450" s="28"/>
      <c r="D450" s="28"/>
      <c r="E450" s="423"/>
      <c r="F450" s="423"/>
      <c r="G450" s="417"/>
      <c r="H450" s="463"/>
      <c r="I450" s="226" t="s">
        <v>497</v>
      </c>
      <c r="J450" s="195">
        <v>50600</v>
      </c>
      <c r="K450" s="219" t="s">
        <v>67</v>
      </c>
      <c r="L450" s="111">
        <v>1</v>
      </c>
      <c r="M450" s="219" t="s">
        <v>200</v>
      </c>
      <c r="N450" s="219"/>
      <c r="O450" s="219"/>
      <c r="P450" s="219"/>
      <c r="Q450" s="219" t="s">
        <v>70</v>
      </c>
      <c r="R450" s="117">
        <f>J450*L450</f>
        <v>50600</v>
      </c>
      <c r="S450" s="188"/>
      <c r="T450" s="7"/>
    </row>
    <row r="451" spans="1:20" s="189" customFormat="1" ht="15" customHeight="1" x14ac:dyDescent="0.15">
      <c r="A451" s="28"/>
      <c r="B451" s="28"/>
      <c r="C451" s="28"/>
      <c r="D451" s="28"/>
      <c r="E451" s="423"/>
      <c r="F451" s="423"/>
      <c r="G451" s="417"/>
      <c r="H451" s="463"/>
      <c r="I451" s="226" t="s">
        <v>547</v>
      </c>
      <c r="J451" s="195"/>
      <c r="K451" s="219"/>
      <c r="L451" s="111"/>
      <c r="M451" s="219"/>
      <c r="N451" s="219"/>
      <c r="O451" s="219"/>
      <c r="P451" s="219"/>
      <c r="Q451" s="219"/>
      <c r="R451" s="117">
        <f>SUM(R452:R460)</f>
        <v>1236200</v>
      </c>
      <c r="S451" s="188"/>
      <c r="T451" s="7"/>
    </row>
    <row r="452" spans="1:20" s="189" customFormat="1" ht="15" customHeight="1" x14ac:dyDescent="0.15">
      <c r="A452" s="28"/>
      <c r="B452" s="28"/>
      <c r="C452" s="28"/>
      <c r="D452" s="28"/>
      <c r="E452" s="423"/>
      <c r="F452" s="423"/>
      <c r="G452" s="417"/>
      <c r="H452" s="463"/>
      <c r="I452" s="226" t="s">
        <v>498</v>
      </c>
      <c r="J452" s="195">
        <v>50600</v>
      </c>
      <c r="K452" s="219" t="s">
        <v>67</v>
      </c>
      <c r="L452" s="111" t="s">
        <v>235</v>
      </c>
      <c r="M452" s="219" t="s">
        <v>200</v>
      </c>
      <c r="N452" s="219"/>
      <c r="O452" s="219"/>
      <c r="P452" s="219"/>
      <c r="Q452" s="219" t="s">
        <v>70</v>
      </c>
      <c r="R452" s="117">
        <f t="shared" ref="R452:R462" si="14">J452*L452</f>
        <v>101200</v>
      </c>
      <c r="S452" s="188"/>
      <c r="T452" s="7"/>
    </row>
    <row r="453" spans="1:20" s="189" customFormat="1" ht="15" customHeight="1" x14ac:dyDescent="0.15">
      <c r="A453" s="28"/>
      <c r="B453" s="28"/>
      <c r="C453" s="28"/>
      <c r="D453" s="28"/>
      <c r="E453" s="423"/>
      <c r="F453" s="423"/>
      <c r="G453" s="417"/>
      <c r="H453" s="463"/>
      <c r="I453" s="226" t="s">
        <v>499</v>
      </c>
      <c r="J453" s="195">
        <v>200000</v>
      </c>
      <c r="K453" s="219" t="s">
        <v>67</v>
      </c>
      <c r="L453" s="111">
        <v>1</v>
      </c>
      <c r="M453" s="219" t="s">
        <v>166</v>
      </c>
      <c r="N453" s="219"/>
      <c r="O453" s="219"/>
      <c r="P453" s="219"/>
      <c r="Q453" s="219" t="s">
        <v>70</v>
      </c>
      <c r="R453" s="117">
        <f t="shared" si="14"/>
        <v>200000</v>
      </c>
      <c r="S453" s="188"/>
      <c r="T453" s="7"/>
    </row>
    <row r="454" spans="1:20" s="189" customFormat="1" ht="15" customHeight="1" x14ac:dyDescent="0.15">
      <c r="A454" s="28"/>
      <c r="B454" s="28"/>
      <c r="C454" s="28"/>
      <c r="D454" s="28"/>
      <c r="E454" s="423"/>
      <c r="F454" s="423"/>
      <c r="G454" s="417"/>
      <c r="H454" s="463"/>
      <c r="I454" s="226" t="s">
        <v>500</v>
      </c>
      <c r="J454" s="195">
        <v>100000</v>
      </c>
      <c r="K454" s="305" t="s">
        <v>67</v>
      </c>
      <c r="L454" s="111">
        <v>1</v>
      </c>
      <c r="M454" s="305" t="s">
        <v>68</v>
      </c>
      <c r="N454" s="305"/>
      <c r="O454" s="305"/>
      <c r="P454" s="305"/>
      <c r="Q454" s="305" t="s">
        <v>70</v>
      </c>
      <c r="R454" s="117">
        <f>J454*L454</f>
        <v>100000</v>
      </c>
      <c r="S454" s="188"/>
      <c r="T454" s="7"/>
    </row>
    <row r="455" spans="1:20" s="189" customFormat="1" ht="15" customHeight="1" x14ac:dyDescent="0.15">
      <c r="A455" s="28"/>
      <c r="B455" s="28"/>
      <c r="C455" s="28"/>
      <c r="D455" s="28"/>
      <c r="E455" s="423"/>
      <c r="F455" s="423"/>
      <c r="G455" s="417"/>
      <c r="H455" s="463"/>
      <c r="I455" s="226" t="s">
        <v>501</v>
      </c>
      <c r="J455" s="195">
        <v>5000</v>
      </c>
      <c r="K455" s="219" t="s">
        <v>67</v>
      </c>
      <c r="L455" s="111">
        <v>45</v>
      </c>
      <c r="M455" s="219" t="s">
        <v>68</v>
      </c>
      <c r="N455" s="219"/>
      <c r="O455" s="219"/>
      <c r="P455" s="219"/>
      <c r="Q455" s="219" t="s">
        <v>70</v>
      </c>
      <c r="R455" s="117">
        <f t="shared" si="14"/>
        <v>225000</v>
      </c>
      <c r="S455" s="188"/>
      <c r="T455" s="7"/>
    </row>
    <row r="456" spans="1:20" s="189" customFormat="1" ht="15" customHeight="1" x14ac:dyDescent="0.15">
      <c r="A456" s="28"/>
      <c r="B456" s="28"/>
      <c r="C456" s="28"/>
      <c r="D456" s="28"/>
      <c r="E456" s="423"/>
      <c r="F456" s="423"/>
      <c r="G456" s="417"/>
      <c r="H456" s="463"/>
      <c r="I456" s="226" t="s">
        <v>502</v>
      </c>
      <c r="J456" s="195"/>
      <c r="K456" s="219"/>
      <c r="L456" s="111"/>
      <c r="M456" s="219"/>
      <c r="N456" s="219"/>
      <c r="O456" s="219"/>
      <c r="P456" s="219"/>
      <c r="Q456" s="219"/>
      <c r="R456" s="117">
        <v>150000</v>
      </c>
      <c r="S456" s="188"/>
      <c r="T456" s="7"/>
    </row>
    <row r="457" spans="1:20" s="189" customFormat="1" ht="15" customHeight="1" x14ac:dyDescent="0.15">
      <c r="A457" s="28"/>
      <c r="B457" s="28"/>
      <c r="C457" s="28"/>
      <c r="D457" s="28"/>
      <c r="E457" s="423"/>
      <c r="F457" s="423"/>
      <c r="G457" s="417"/>
      <c r="H457" s="463"/>
      <c r="I457" s="226" t="s">
        <v>503</v>
      </c>
      <c r="J457" s="195"/>
      <c r="K457" s="305"/>
      <c r="L457" s="111"/>
      <c r="M457" s="305"/>
      <c r="N457" s="305"/>
      <c r="O457" s="305"/>
      <c r="P457" s="305"/>
      <c r="Q457" s="305"/>
      <c r="R457" s="117">
        <v>20000</v>
      </c>
      <c r="S457" s="188"/>
      <c r="T457" s="7"/>
    </row>
    <row r="458" spans="1:20" s="189" customFormat="1" ht="15" customHeight="1" x14ac:dyDescent="0.15">
      <c r="A458" s="28"/>
      <c r="B458" s="28"/>
      <c r="C458" s="28"/>
      <c r="D458" s="28"/>
      <c r="E458" s="423"/>
      <c r="F458" s="423"/>
      <c r="G458" s="417"/>
      <c r="H458" s="463"/>
      <c r="I458" s="226" t="s">
        <v>504</v>
      </c>
      <c r="J458" s="195"/>
      <c r="K458" s="219"/>
      <c r="L458" s="111"/>
      <c r="M458" s="219"/>
      <c r="N458" s="219"/>
      <c r="O458" s="219"/>
      <c r="P458" s="219"/>
      <c r="Q458" s="219"/>
      <c r="R458" s="117">
        <v>200000</v>
      </c>
      <c r="S458" s="188"/>
      <c r="T458" s="7"/>
    </row>
    <row r="459" spans="1:20" s="189" customFormat="1" ht="15" customHeight="1" x14ac:dyDescent="0.15">
      <c r="A459" s="28"/>
      <c r="B459" s="28"/>
      <c r="C459" s="28"/>
      <c r="D459" s="28"/>
      <c r="E459" s="423"/>
      <c r="F459" s="423"/>
      <c r="G459" s="417"/>
      <c r="H459" s="463"/>
      <c r="I459" s="226" t="s">
        <v>505</v>
      </c>
      <c r="J459" s="195"/>
      <c r="K459" s="219"/>
      <c r="L459" s="111"/>
      <c r="M459" s="219"/>
      <c r="N459" s="219"/>
      <c r="O459" s="219"/>
      <c r="P459" s="219"/>
      <c r="Q459" s="219"/>
      <c r="R459" s="117">
        <v>200000</v>
      </c>
      <c r="S459" s="188"/>
      <c r="T459" s="7"/>
    </row>
    <row r="460" spans="1:20" s="189" customFormat="1" ht="15" customHeight="1" x14ac:dyDescent="0.15">
      <c r="A460" s="28"/>
      <c r="B460" s="28"/>
      <c r="C460" s="28"/>
      <c r="D460" s="28"/>
      <c r="E460" s="423"/>
      <c r="F460" s="423"/>
      <c r="G460" s="417"/>
      <c r="H460" s="463"/>
      <c r="I460" s="226" t="s">
        <v>506</v>
      </c>
      <c r="J460" s="195"/>
      <c r="K460" s="219"/>
      <c r="L460" s="111"/>
      <c r="M460" s="219"/>
      <c r="N460" s="219"/>
      <c r="O460" s="219"/>
      <c r="P460" s="219"/>
      <c r="Q460" s="219"/>
      <c r="R460" s="117">
        <v>40000</v>
      </c>
      <c r="S460" s="188"/>
      <c r="T460" s="7"/>
    </row>
    <row r="461" spans="1:20" s="189" customFormat="1" ht="15" customHeight="1" x14ac:dyDescent="0.15">
      <c r="A461" s="28"/>
      <c r="B461" s="28"/>
      <c r="C461" s="28"/>
      <c r="D461" s="28"/>
      <c r="E461" s="423"/>
      <c r="F461" s="423"/>
      <c r="G461" s="417"/>
      <c r="H461" s="463"/>
      <c r="I461" s="226" t="s">
        <v>548</v>
      </c>
      <c r="J461" s="195">
        <v>9900</v>
      </c>
      <c r="K461" s="219" t="s">
        <v>67</v>
      </c>
      <c r="L461" s="111" t="s">
        <v>212</v>
      </c>
      <c r="M461" s="219" t="s">
        <v>236</v>
      </c>
      <c r="N461" s="219"/>
      <c r="O461" s="219"/>
      <c r="P461" s="219"/>
      <c r="Q461" s="219" t="s">
        <v>70</v>
      </c>
      <c r="R461" s="117">
        <f t="shared" si="14"/>
        <v>118800</v>
      </c>
      <c r="S461" s="188"/>
      <c r="T461" s="7"/>
    </row>
    <row r="462" spans="1:20" s="189" customFormat="1" ht="15" customHeight="1" x14ac:dyDescent="0.15">
      <c r="A462" s="28"/>
      <c r="B462" s="28"/>
      <c r="C462" s="28"/>
      <c r="D462" s="28"/>
      <c r="E462" s="423"/>
      <c r="F462" s="423"/>
      <c r="G462" s="417"/>
      <c r="H462" s="463"/>
      <c r="I462" s="226" t="s">
        <v>549</v>
      </c>
      <c r="J462" s="195">
        <v>15000</v>
      </c>
      <c r="K462" s="305" t="s">
        <v>457</v>
      </c>
      <c r="L462" s="111">
        <v>4</v>
      </c>
      <c r="M462" s="305" t="s">
        <v>507</v>
      </c>
      <c r="N462" s="305"/>
      <c r="O462" s="305"/>
      <c r="P462" s="305"/>
      <c r="Q462" s="305"/>
      <c r="R462" s="117">
        <f t="shared" si="14"/>
        <v>60000</v>
      </c>
      <c r="S462" s="188"/>
      <c r="T462" s="7"/>
    </row>
    <row r="463" spans="1:20" s="189" customFormat="1" ht="15" customHeight="1" x14ac:dyDescent="0.15">
      <c r="A463" s="28"/>
      <c r="B463" s="28"/>
      <c r="C463" s="28"/>
      <c r="D463" s="28"/>
      <c r="E463" s="423"/>
      <c r="F463" s="423"/>
      <c r="G463" s="417"/>
      <c r="H463" s="463"/>
      <c r="I463" s="226" t="s">
        <v>550</v>
      </c>
      <c r="J463" s="651"/>
      <c r="K463" s="651"/>
      <c r="L463" s="651"/>
      <c r="M463" s="651"/>
      <c r="N463" s="651"/>
      <c r="O463" s="651"/>
      <c r="P463" s="651"/>
      <c r="Q463" s="219"/>
      <c r="R463" s="117">
        <f>SUM(R464:R465)</f>
        <v>3379200</v>
      </c>
      <c r="S463" s="188"/>
      <c r="T463" s="7"/>
    </row>
    <row r="464" spans="1:20" s="189" customFormat="1" ht="15" customHeight="1" x14ac:dyDescent="0.15">
      <c r="A464" s="28"/>
      <c r="B464" s="28"/>
      <c r="C464" s="28"/>
      <c r="D464" s="28"/>
      <c r="E464" s="423"/>
      <c r="F464" s="423"/>
      <c r="G464" s="417"/>
      <c r="H464" s="463"/>
      <c r="I464" s="226" t="s">
        <v>508</v>
      </c>
      <c r="J464" s="651" t="s">
        <v>510</v>
      </c>
      <c r="K464" s="651"/>
      <c r="L464" s="651"/>
      <c r="M464" s="651"/>
      <c r="N464" s="651"/>
      <c r="O464" s="651"/>
      <c r="P464" s="651"/>
      <c r="Q464" s="219" t="s">
        <v>70</v>
      </c>
      <c r="R464" s="117">
        <v>2252800</v>
      </c>
      <c r="S464" s="188"/>
      <c r="T464" s="7"/>
    </row>
    <row r="465" spans="1:20" s="189" customFormat="1" ht="15" customHeight="1" x14ac:dyDescent="0.15">
      <c r="A465" s="28"/>
      <c r="B465" s="28"/>
      <c r="C465" s="28"/>
      <c r="D465" s="28"/>
      <c r="E465" s="423"/>
      <c r="F465" s="423"/>
      <c r="G465" s="417"/>
      <c r="H465" s="463"/>
      <c r="I465" s="226" t="s">
        <v>509</v>
      </c>
      <c r="J465" s="651" t="s">
        <v>511</v>
      </c>
      <c r="K465" s="651"/>
      <c r="L465" s="651"/>
      <c r="M465" s="651"/>
      <c r="N465" s="651"/>
      <c r="O465" s="651"/>
      <c r="P465" s="651"/>
      <c r="Q465" s="219" t="s">
        <v>70</v>
      </c>
      <c r="R465" s="117">
        <v>1126400</v>
      </c>
      <c r="S465" s="188"/>
      <c r="T465" s="7"/>
    </row>
    <row r="466" spans="1:20" s="189" customFormat="1" ht="15" customHeight="1" x14ac:dyDescent="0.15">
      <c r="A466" s="28"/>
      <c r="B466" s="28"/>
      <c r="C466" s="28"/>
      <c r="D466" s="28"/>
      <c r="E466" s="423"/>
      <c r="F466" s="423"/>
      <c r="G466" s="417"/>
      <c r="H466" s="463"/>
      <c r="I466" s="329"/>
      <c r="J466" s="195"/>
      <c r="K466" s="196"/>
      <c r="L466" s="196"/>
      <c r="M466" s="196"/>
      <c r="N466" s="196"/>
      <c r="O466" s="196"/>
      <c r="P466" s="196"/>
      <c r="Q466" s="196"/>
      <c r="R466" s="117"/>
      <c r="S466" s="188"/>
      <c r="T466" s="7"/>
    </row>
    <row r="467" spans="1:20" s="189" customFormat="1" ht="15" customHeight="1" x14ac:dyDescent="0.15">
      <c r="A467" s="28"/>
      <c r="B467" s="28"/>
      <c r="C467" s="28"/>
      <c r="D467" s="28"/>
      <c r="E467" s="423"/>
      <c r="F467" s="423"/>
      <c r="G467" s="417"/>
      <c r="H467" s="463"/>
      <c r="I467" s="226"/>
      <c r="J467" s="223"/>
      <c r="K467" s="219"/>
      <c r="L467" s="219"/>
      <c r="M467" s="219"/>
      <c r="N467" s="219"/>
      <c r="O467" s="219"/>
      <c r="P467" s="219"/>
      <c r="Q467" s="410" t="s">
        <v>172</v>
      </c>
      <c r="R467" s="220">
        <f>SUM(R435,R436,R437,R439,R442,R445,R451,R461,R462,R463,R466,R438)</f>
        <v>11878700</v>
      </c>
      <c r="S467" s="188"/>
      <c r="T467" s="7"/>
    </row>
    <row r="468" spans="1:20" s="189" customFormat="1" ht="15" customHeight="1" x14ac:dyDescent="0.15">
      <c r="A468" s="28"/>
      <c r="B468" s="28"/>
      <c r="C468" s="28"/>
      <c r="D468" s="28"/>
      <c r="E468" s="423"/>
      <c r="F468" s="423"/>
      <c r="G468" s="417"/>
      <c r="H468" s="463"/>
      <c r="I468" s="226"/>
      <c r="J468" s="223"/>
      <c r="K468" s="410"/>
      <c r="L468" s="410"/>
      <c r="M468" s="410"/>
      <c r="N468" s="410"/>
      <c r="O468" s="410"/>
      <c r="P468" s="410"/>
      <c r="Q468" s="410"/>
      <c r="R468" s="220"/>
      <c r="S468" s="188"/>
      <c r="T468" s="7"/>
    </row>
    <row r="469" spans="1:20" s="189" customFormat="1" ht="15" customHeight="1" x14ac:dyDescent="0.15">
      <c r="A469" s="28"/>
      <c r="B469" s="28"/>
      <c r="C469" s="28"/>
      <c r="D469" s="28"/>
      <c r="E469" s="423"/>
      <c r="F469" s="423"/>
      <c r="G469" s="417"/>
      <c r="H469" s="463"/>
      <c r="I469" s="226" t="s">
        <v>512</v>
      </c>
      <c r="J469" s="223"/>
      <c r="K469" s="219"/>
      <c r="L469" s="219"/>
      <c r="M469" s="219"/>
      <c r="N469" s="219"/>
      <c r="O469" s="219"/>
      <c r="P469" s="219"/>
      <c r="Q469" s="219"/>
      <c r="R469" s="220">
        <f>SUM(R470:R475)</f>
        <v>2815600</v>
      </c>
      <c r="S469" s="188"/>
      <c r="T469" s="7"/>
    </row>
    <row r="470" spans="1:20" s="189" customFormat="1" ht="15" customHeight="1" x14ac:dyDescent="0.15">
      <c r="A470" s="28"/>
      <c r="B470" s="28"/>
      <c r="C470" s="28"/>
      <c r="D470" s="28"/>
      <c r="E470" s="423"/>
      <c r="F470" s="423"/>
      <c r="G470" s="417"/>
      <c r="H470" s="463"/>
      <c r="I470" s="226" t="s">
        <v>463</v>
      </c>
      <c r="J470" s="651" t="s">
        <v>513</v>
      </c>
      <c r="K470" s="651"/>
      <c r="L470" s="651"/>
      <c r="M470" s="651"/>
      <c r="N470" s="651"/>
      <c r="O470" s="651"/>
      <c r="P470" s="147"/>
      <c r="Q470" s="196" t="s">
        <v>70</v>
      </c>
      <c r="R470" s="117">
        <v>2323200</v>
      </c>
      <c r="S470" s="188"/>
      <c r="T470" s="7"/>
    </row>
    <row r="471" spans="1:20" s="189" customFormat="1" ht="15" customHeight="1" x14ac:dyDescent="0.15">
      <c r="A471" s="28"/>
      <c r="B471" s="28"/>
      <c r="C471" s="28"/>
      <c r="D471" s="28"/>
      <c r="E471" s="423"/>
      <c r="F471" s="423"/>
      <c r="G471" s="417"/>
      <c r="H471" s="463"/>
      <c r="I471" s="226" t="s">
        <v>514</v>
      </c>
      <c r="J471" s="195">
        <v>7700</v>
      </c>
      <c r="K471" s="196" t="s">
        <v>67</v>
      </c>
      <c r="L471" s="196" t="s">
        <v>212</v>
      </c>
      <c r="M471" s="196" t="s">
        <v>516</v>
      </c>
      <c r="N471" s="196"/>
      <c r="O471" s="196"/>
      <c r="P471" s="196"/>
      <c r="Q471" s="196" t="s">
        <v>70</v>
      </c>
      <c r="R471" s="117">
        <f>J471*L471</f>
        <v>92400</v>
      </c>
      <c r="S471" s="188"/>
      <c r="T471" s="7"/>
    </row>
    <row r="472" spans="1:20" s="189" customFormat="1" ht="15" customHeight="1" x14ac:dyDescent="0.15">
      <c r="A472" s="28"/>
      <c r="B472" s="28"/>
      <c r="C472" s="28"/>
      <c r="D472" s="28"/>
      <c r="E472" s="423"/>
      <c r="F472" s="423"/>
      <c r="G472" s="417"/>
      <c r="H472" s="463"/>
      <c r="I472" s="226" t="s">
        <v>515</v>
      </c>
      <c r="J472" s="195">
        <v>30000</v>
      </c>
      <c r="K472" s="196" t="s">
        <v>67</v>
      </c>
      <c r="L472" s="196" t="s">
        <v>232</v>
      </c>
      <c r="M472" s="196" t="s">
        <v>517</v>
      </c>
      <c r="N472" s="196"/>
      <c r="O472" s="196"/>
      <c r="P472" s="196"/>
      <c r="Q472" s="196" t="s">
        <v>70</v>
      </c>
      <c r="R472" s="117">
        <f>J472*L472</f>
        <v>30000</v>
      </c>
      <c r="S472" s="188"/>
      <c r="T472" s="7"/>
    </row>
    <row r="473" spans="1:20" s="189" customFormat="1" ht="15" customHeight="1" x14ac:dyDescent="0.15">
      <c r="A473" s="28"/>
      <c r="B473" s="28"/>
      <c r="C473" s="28"/>
      <c r="D473" s="28"/>
      <c r="E473" s="423"/>
      <c r="F473" s="423"/>
      <c r="G473" s="417"/>
      <c r="H473" s="463"/>
      <c r="I473" s="226" t="s">
        <v>518</v>
      </c>
      <c r="J473" s="195">
        <v>10000</v>
      </c>
      <c r="K473" s="196" t="s">
        <v>67</v>
      </c>
      <c r="L473" s="196" t="s">
        <v>212</v>
      </c>
      <c r="M473" s="196" t="s">
        <v>519</v>
      </c>
      <c r="N473" s="196"/>
      <c r="O473" s="196"/>
      <c r="P473" s="196"/>
      <c r="Q473" s="196" t="s">
        <v>70</v>
      </c>
      <c r="R473" s="117">
        <f>J473*L473</f>
        <v>120000</v>
      </c>
      <c r="S473" s="188"/>
      <c r="T473" s="7"/>
    </row>
    <row r="474" spans="1:20" s="189" customFormat="1" ht="15" customHeight="1" x14ac:dyDescent="0.15">
      <c r="A474" s="28"/>
      <c r="B474" s="28"/>
      <c r="C474" s="28"/>
      <c r="D474" s="28"/>
      <c r="E474" s="423"/>
      <c r="F474" s="423"/>
      <c r="G474" s="417"/>
      <c r="H474" s="463"/>
      <c r="I474" s="226" t="s">
        <v>520</v>
      </c>
      <c r="J474" s="195">
        <v>20000</v>
      </c>
      <c r="K474" s="196" t="s">
        <v>521</v>
      </c>
      <c r="L474" s="196" t="s">
        <v>522</v>
      </c>
      <c r="M474" s="196" t="s">
        <v>474</v>
      </c>
      <c r="N474" s="196"/>
      <c r="O474" s="196"/>
      <c r="P474" s="196"/>
      <c r="Q474" s="196" t="s">
        <v>483</v>
      </c>
      <c r="R474" s="117">
        <f>J474*L474</f>
        <v>100000</v>
      </c>
      <c r="S474" s="188"/>
      <c r="T474" s="7"/>
    </row>
    <row r="475" spans="1:20" s="189" customFormat="1" ht="15" customHeight="1" x14ac:dyDescent="0.15">
      <c r="A475" s="28"/>
      <c r="B475" s="28"/>
      <c r="C475" s="28"/>
      <c r="D475" s="28"/>
      <c r="E475" s="423"/>
      <c r="F475" s="423"/>
      <c r="G475" s="417"/>
      <c r="H475" s="463"/>
      <c r="I475" s="226" t="s">
        <v>523</v>
      </c>
      <c r="J475" s="195">
        <v>150000</v>
      </c>
      <c r="K475" s="196" t="s">
        <v>67</v>
      </c>
      <c r="L475" s="196" t="s">
        <v>232</v>
      </c>
      <c r="M475" s="196" t="s">
        <v>482</v>
      </c>
      <c r="N475" s="196"/>
      <c r="O475" s="196"/>
      <c r="P475" s="196"/>
      <c r="Q475" s="196" t="s">
        <v>70</v>
      </c>
      <c r="R475" s="117">
        <f>J475*L475</f>
        <v>150000</v>
      </c>
      <c r="S475" s="188"/>
      <c r="T475" s="7"/>
    </row>
    <row r="476" spans="1:20" s="189" customFormat="1" ht="15" customHeight="1" x14ac:dyDescent="0.15">
      <c r="A476" s="28"/>
      <c r="B476" s="28"/>
      <c r="C476" s="28"/>
      <c r="D476" s="28"/>
      <c r="E476" s="423"/>
      <c r="F476" s="423"/>
      <c r="G476" s="417"/>
      <c r="H476" s="463"/>
      <c r="I476" s="226"/>
      <c r="J476" s="195"/>
      <c r="K476" s="196"/>
      <c r="L476" s="196"/>
      <c r="M476" s="196"/>
      <c r="N476" s="196"/>
      <c r="O476" s="196"/>
      <c r="P476" s="196"/>
      <c r="Q476" s="219" t="s">
        <v>13</v>
      </c>
      <c r="R476" s="220">
        <f>SUM(R470:R475)</f>
        <v>2815600</v>
      </c>
      <c r="S476" s="67"/>
      <c r="T476" s="7"/>
    </row>
    <row r="477" spans="1:20" s="189" customFormat="1" ht="15" customHeight="1" x14ac:dyDescent="0.15">
      <c r="A477" s="28"/>
      <c r="B477" s="28"/>
      <c r="C477" s="28"/>
      <c r="D477" s="28"/>
      <c r="E477" s="423"/>
      <c r="F477" s="423"/>
      <c r="G477" s="417"/>
      <c r="H477" s="463"/>
      <c r="I477" s="226"/>
      <c r="J477" s="195"/>
      <c r="K477" s="196"/>
      <c r="L477" s="196"/>
      <c r="M477" s="196"/>
      <c r="N477" s="196"/>
      <c r="O477" s="196"/>
      <c r="P477" s="231" t="s">
        <v>237</v>
      </c>
      <c r="Q477" s="231"/>
      <c r="R477" s="225">
        <f>SUM(R469,R434)</f>
        <v>14694300</v>
      </c>
      <c r="S477" s="67">
        <v>0</v>
      </c>
      <c r="T477" s="7">
        <f>R477-S477</f>
        <v>14694300</v>
      </c>
    </row>
    <row r="478" spans="1:20" s="189" customFormat="1" ht="15" customHeight="1" x14ac:dyDescent="0.15">
      <c r="A478" s="28"/>
      <c r="B478" s="28"/>
      <c r="C478" s="642" t="s">
        <v>238</v>
      </c>
      <c r="D478" s="13"/>
      <c r="E478" s="438">
        <f>E480+E494</f>
        <v>0</v>
      </c>
      <c r="F478" s="438">
        <f>F480+F494</f>
        <v>0</v>
      </c>
      <c r="G478" s="416">
        <f>F478+F479-E478-E479</f>
        <v>-248.85300000000279</v>
      </c>
      <c r="H478" s="412">
        <f>G478/(E478+E479)</f>
        <v>-2.1906073943662218E-3</v>
      </c>
      <c r="I478" s="13"/>
      <c r="J478" s="14"/>
      <c r="K478" s="15"/>
      <c r="L478" s="15"/>
      <c r="M478" s="15"/>
      <c r="N478" s="15"/>
      <c r="O478" s="15"/>
      <c r="P478" s="15"/>
      <c r="Q478" s="15"/>
      <c r="R478" s="245"/>
      <c r="S478" s="67"/>
      <c r="T478" s="7"/>
    </row>
    <row r="479" spans="1:20" s="189" customFormat="1" ht="15" customHeight="1" x14ac:dyDescent="0.15">
      <c r="A479" s="28"/>
      <c r="B479" s="28"/>
      <c r="C479" s="643"/>
      <c r="D479" s="23"/>
      <c r="E479" s="46">
        <f>E482+E496+E541+E546</f>
        <v>113600</v>
      </c>
      <c r="F479" s="46">
        <f>F482+F496+F541+F546</f>
        <v>113351.147</v>
      </c>
      <c r="G479" s="420"/>
      <c r="H479" s="414"/>
      <c r="I479" s="23"/>
      <c r="J479" s="24"/>
      <c r="K479" s="25"/>
      <c r="L479" s="25"/>
      <c r="M479" s="25"/>
      <c r="N479" s="25"/>
      <c r="O479" s="25"/>
      <c r="P479" s="25"/>
      <c r="Q479" s="25"/>
      <c r="R479" s="220"/>
      <c r="S479" s="67">
        <f>SUM(S493,S544,S539,S552)</f>
        <v>0</v>
      </c>
      <c r="T479" s="67">
        <f>SUM(T493,T544,T539,T552)</f>
        <v>113351147</v>
      </c>
    </row>
    <row r="480" spans="1:20" s="189" customFormat="1" ht="15" customHeight="1" x14ac:dyDescent="0.15">
      <c r="A480" s="28"/>
      <c r="B480" s="28"/>
      <c r="C480" s="192"/>
      <c r="D480" s="679" t="s">
        <v>239</v>
      </c>
      <c r="E480" s="421">
        <v>0</v>
      </c>
      <c r="F480" s="421">
        <f>S493/1000</f>
        <v>0</v>
      </c>
      <c r="G480" s="416">
        <f>F480+F482-E480-E482</f>
        <v>-1421.5400000000009</v>
      </c>
      <c r="H480" s="412">
        <f>G480/(E480+E482)</f>
        <v>-0.14167231413195144</v>
      </c>
      <c r="I480" s="246" t="s">
        <v>827</v>
      </c>
      <c r="J480" s="211"/>
      <c r="K480" s="241"/>
      <c r="L480" s="241"/>
      <c r="M480" s="241"/>
      <c r="N480" s="241"/>
      <c r="O480" s="241"/>
      <c r="P480" s="241"/>
      <c r="Q480" s="241"/>
      <c r="R480" s="236">
        <f>SUM(R481:R484)</f>
        <v>1230000</v>
      </c>
      <c r="S480" s="67"/>
      <c r="T480" s="7"/>
    </row>
    <row r="481" spans="1:20" s="189" customFormat="1" ht="15" customHeight="1" x14ac:dyDescent="0.15">
      <c r="A481" s="28"/>
      <c r="B481" s="28"/>
      <c r="C481" s="140"/>
      <c r="D481" s="680"/>
      <c r="E481" s="422"/>
      <c r="F481" s="422"/>
      <c r="G481" s="427"/>
      <c r="H481" s="427"/>
      <c r="I481" s="25" t="s">
        <v>240</v>
      </c>
      <c r="J481" s="113">
        <v>10000</v>
      </c>
      <c r="K481" s="25" t="s">
        <v>67</v>
      </c>
      <c r="L481" s="25">
        <v>2</v>
      </c>
      <c r="M481" s="25" t="s">
        <v>68</v>
      </c>
      <c r="N481" s="25" t="s">
        <v>67</v>
      </c>
      <c r="O481" s="25">
        <v>10</v>
      </c>
      <c r="P481" s="25" t="s">
        <v>72</v>
      </c>
      <c r="Q481" s="25" t="s">
        <v>70</v>
      </c>
      <c r="R481" s="248">
        <f>J481*L481*O481</f>
        <v>200000</v>
      </c>
      <c r="S481" s="67"/>
      <c r="T481" s="7"/>
    </row>
    <row r="482" spans="1:20" s="189" customFormat="1" ht="15" customHeight="1" x14ac:dyDescent="0.15">
      <c r="A482" s="28"/>
      <c r="B482" s="28"/>
      <c r="C482" s="28"/>
      <c r="D482" s="680"/>
      <c r="E482" s="421">
        <v>10034</v>
      </c>
      <c r="F482" s="373">
        <f>T493/1000</f>
        <v>8612.4599999999991</v>
      </c>
      <c r="G482" s="427"/>
      <c r="H482" s="427"/>
      <c r="I482" s="25" t="s">
        <v>241</v>
      </c>
      <c r="J482" s="113">
        <v>20000</v>
      </c>
      <c r="K482" s="25" t="s">
        <v>67</v>
      </c>
      <c r="L482" s="25">
        <v>6</v>
      </c>
      <c r="M482" s="25" t="s">
        <v>72</v>
      </c>
      <c r="N482" s="25"/>
      <c r="O482" s="25"/>
      <c r="P482" s="25"/>
      <c r="Q482" s="25" t="s">
        <v>70</v>
      </c>
      <c r="R482" s="248">
        <f>J482*L482</f>
        <v>120000</v>
      </c>
      <c r="S482" s="67"/>
      <c r="T482" s="7"/>
    </row>
    <row r="483" spans="1:20" s="189" customFormat="1" ht="15" customHeight="1" x14ac:dyDescent="0.15">
      <c r="A483" s="28"/>
      <c r="B483" s="28"/>
      <c r="C483" s="28"/>
      <c r="D483" s="680"/>
      <c r="E483" s="247"/>
      <c r="F483" s="247"/>
      <c r="G483" s="427"/>
      <c r="H483" s="427"/>
      <c r="I483" s="25" t="s">
        <v>242</v>
      </c>
      <c r="J483" s="113">
        <v>20000</v>
      </c>
      <c r="K483" s="25" t="s">
        <v>67</v>
      </c>
      <c r="L483" s="25">
        <v>5</v>
      </c>
      <c r="M483" s="25" t="s">
        <v>68</v>
      </c>
      <c r="N483" s="25" t="s">
        <v>67</v>
      </c>
      <c r="O483" s="25">
        <v>6</v>
      </c>
      <c r="P483" s="25" t="s">
        <v>72</v>
      </c>
      <c r="Q483" s="25" t="s">
        <v>70</v>
      </c>
      <c r="R483" s="248">
        <f>J483*L483*O483</f>
        <v>600000</v>
      </c>
      <c r="S483" s="67"/>
      <c r="T483" s="7"/>
    </row>
    <row r="484" spans="1:20" s="189" customFormat="1" ht="15" customHeight="1" x14ac:dyDescent="0.15">
      <c r="A484" s="28"/>
      <c r="B484" s="28"/>
      <c r="C484" s="28"/>
      <c r="D484" s="680"/>
      <c r="E484" s="247"/>
      <c r="F484" s="247"/>
      <c r="G484" s="427"/>
      <c r="H484" s="427"/>
      <c r="I484" s="25" t="s">
        <v>243</v>
      </c>
      <c r="J484" s="113">
        <v>77500</v>
      </c>
      <c r="K484" s="25" t="s">
        <v>67</v>
      </c>
      <c r="L484" s="25">
        <v>4</v>
      </c>
      <c r="M484" s="25" t="s">
        <v>72</v>
      </c>
      <c r="N484" s="25"/>
      <c r="O484" s="25"/>
      <c r="P484" s="25"/>
      <c r="Q484" s="25" t="s">
        <v>70</v>
      </c>
      <c r="R484" s="248">
        <f>J484*L484</f>
        <v>310000</v>
      </c>
      <c r="S484" s="188"/>
      <c r="T484" s="7"/>
    </row>
    <row r="485" spans="1:20" s="189" customFormat="1" ht="15" customHeight="1" x14ac:dyDescent="0.15">
      <c r="A485" s="28"/>
      <c r="B485" s="28"/>
      <c r="C485" s="28"/>
      <c r="D485" s="680"/>
      <c r="E485" s="247"/>
      <c r="F485" s="247"/>
      <c r="G485" s="427"/>
      <c r="H485" s="427"/>
      <c r="I485" s="25"/>
      <c r="J485" s="113"/>
      <c r="K485" s="25"/>
      <c r="L485" s="25"/>
      <c r="M485" s="25"/>
      <c r="N485" s="25"/>
      <c r="O485" s="25"/>
      <c r="P485" s="25"/>
      <c r="Q485" s="25"/>
      <c r="R485" s="248"/>
      <c r="S485" s="188"/>
      <c r="T485" s="7"/>
    </row>
    <row r="486" spans="1:20" s="189" customFormat="1" ht="15" customHeight="1" x14ac:dyDescent="0.15">
      <c r="A486" s="28"/>
      <c r="B486" s="655"/>
      <c r="C486" s="28"/>
      <c r="D486" s="680"/>
      <c r="E486" s="247"/>
      <c r="F486" s="247"/>
      <c r="G486" s="417"/>
      <c r="H486" s="413"/>
      <c r="I486" s="196" t="s">
        <v>828</v>
      </c>
      <c r="J486" s="195"/>
      <c r="K486" s="219"/>
      <c r="L486" s="219"/>
      <c r="M486" s="219"/>
      <c r="N486" s="219"/>
      <c r="O486" s="219"/>
      <c r="P486" s="219"/>
      <c r="Q486" s="219"/>
      <c r="R486" s="117">
        <f>SUM(R487:R491)</f>
        <v>7382460</v>
      </c>
      <c r="S486" s="188"/>
      <c r="T486" s="7"/>
    </row>
    <row r="487" spans="1:20" s="189" customFormat="1" ht="15" customHeight="1" x14ac:dyDescent="0.15">
      <c r="A487" s="28"/>
      <c r="B487" s="618"/>
      <c r="C487" s="28"/>
      <c r="D487" s="28"/>
      <c r="E487" s="247"/>
      <c r="F487" s="247"/>
      <c r="G487" s="417"/>
      <c r="H487" s="413"/>
      <c r="I487" s="196" t="s">
        <v>244</v>
      </c>
      <c r="J487" s="195">
        <v>40000</v>
      </c>
      <c r="K487" s="219" t="s">
        <v>67</v>
      </c>
      <c r="L487" s="25">
        <v>6</v>
      </c>
      <c r="M487" s="25" t="s">
        <v>68</v>
      </c>
      <c r="N487" s="25"/>
      <c r="O487" s="25"/>
      <c r="P487" s="25"/>
      <c r="Q487" s="25" t="s">
        <v>70</v>
      </c>
      <c r="R487" s="248">
        <f>J487*L487</f>
        <v>240000</v>
      </c>
      <c r="S487" s="188"/>
      <c r="T487" s="7"/>
    </row>
    <row r="488" spans="1:20" s="189" customFormat="1" ht="15" customHeight="1" x14ac:dyDescent="0.15">
      <c r="A488" s="28"/>
      <c r="B488" s="28"/>
      <c r="C488" s="28"/>
      <c r="D488" s="28"/>
      <c r="E488" s="423"/>
      <c r="F488" s="423"/>
      <c r="G488" s="417"/>
      <c r="H488" s="413"/>
      <c r="I488" s="196" t="s">
        <v>245</v>
      </c>
      <c r="J488" s="195">
        <v>17000</v>
      </c>
      <c r="K488" s="219" t="s">
        <v>67</v>
      </c>
      <c r="L488" s="25">
        <v>24</v>
      </c>
      <c r="M488" s="25" t="s">
        <v>225</v>
      </c>
      <c r="N488" s="25" t="s">
        <v>67</v>
      </c>
      <c r="O488" s="25">
        <v>6</v>
      </c>
      <c r="P488" s="25" t="s">
        <v>68</v>
      </c>
      <c r="Q488" s="25" t="s">
        <v>70</v>
      </c>
      <c r="R488" s="248">
        <f>J488*L488*O488</f>
        <v>2448000</v>
      </c>
      <c r="S488" s="188"/>
      <c r="T488" s="7"/>
    </row>
    <row r="489" spans="1:20" s="189" customFormat="1" ht="15" customHeight="1" x14ac:dyDescent="0.15">
      <c r="A489" s="28"/>
      <c r="B489" s="28"/>
      <c r="C489" s="28"/>
      <c r="D489" s="25"/>
      <c r="E489" s="423"/>
      <c r="F489" s="423"/>
      <c r="G489" s="417"/>
      <c r="H489" s="413"/>
      <c r="I489" s="196" t="s">
        <v>246</v>
      </c>
      <c r="J489" s="683" t="s">
        <v>829</v>
      </c>
      <c r="K489" s="683"/>
      <c r="L489" s="683"/>
      <c r="M489" s="683"/>
      <c r="N489" s="683"/>
      <c r="O489" s="683"/>
      <c r="P489" s="683"/>
      <c r="Q489" s="25" t="s">
        <v>70</v>
      </c>
      <c r="R489" s="248">
        <v>24060</v>
      </c>
      <c r="S489" s="188"/>
      <c r="T489" s="7"/>
    </row>
    <row r="490" spans="1:20" s="189" customFormat="1" ht="15" customHeight="1" x14ac:dyDescent="0.15">
      <c r="A490" s="28"/>
      <c r="B490" s="28"/>
      <c r="C490" s="28"/>
      <c r="D490" s="66"/>
      <c r="E490" s="423"/>
      <c r="F490" s="423"/>
      <c r="G490" s="417"/>
      <c r="H490" s="413"/>
      <c r="I490" s="196" t="s">
        <v>247</v>
      </c>
      <c r="J490" s="124">
        <v>19340</v>
      </c>
      <c r="K490" s="124" t="s">
        <v>830</v>
      </c>
      <c r="L490" s="124">
        <v>20</v>
      </c>
      <c r="M490" s="124" t="s">
        <v>629</v>
      </c>
      <c r="N490" s="124" t="s">
        <v>602</v>
      </c>
      <c r="O490" s="124">
        <v>6</v>
      </c>
      <c r="P490" s="124" t="s">
        <v>631</v>
      </c>
      <c r="Q490" s="25" t="s">
        <v>70</v>
      </c>
      <c r="R490" s="248">
        <f>J490*L490*O490</f>
        <v>2320800</v>
      </c>
      <c r="S490" s="188"/>
      <c r="T490" s="7"/>
    </row>
    <row r="491" spans="1:20" s="189" customFormat="1" ht="15" customHeight="1" x14ac:dyDescent="0.15">
      <c r="A491" s="28"/>
      <c r="B491" s="28"/>
      <c r="C491" s="28"/>
      <c r="D491" s="66"/>
      <c r="E491" s="423"/>
      <c r="F491" s="423"/>
      <c r="G491" s="417"/>
      <c r="H491" s="413"/>
      <c r="I491" s="196" t="s">
        <v>248</v>
      </c>
      <c r="J491" s="195">
        <v>391600</v>
      </c>
      <c r="K491" s="219" t="s">
        <v>67</v>
      </c>
      <c r="L491" s="25">
        <v>6</v>
      </c>
      <c r="M491" s="25" t="s">
        <v>68</v>
      </c>
      <c r="N491" s="25"/>
      <c r="O491" s="25"/>
      <c r="P491" s="25"/>
      <c r="Q491" s="25" t="s">
        <v>70</v>
      </c>
      <c r="R491" s="117">
        <f>J491*L491</f>
        <v>2349600</v>
      </c>
      <c r="S491" s="188"/>
      <c r="T491" s="7"/>
    </row>
    <row r="492" spans="1:20" s="189" customFormat="1" ht="15" customHeight="1" x14ac:dyDescent="0.15">
      <c r="A492" s="28"/>
      <c r="B492" s="28"/>
      <c r="C492" s="28"/>
      <c r="D492" s="66"/>
      <c r="E492" s="423"/>
      <c r="F492" s="423"/>
      <c r="G492" s="417"/>
      <c r="H492" s="413"/>
      <c r="I492" s="196"/>
      <c r="J492" s="195"/>
      <c r="K492" s="316"/>
      <c r="L492" s="25"/>
      <c r="M492" s="25"/>
      <c r="N492" s="25"/>
      <c r="O492" s="25"/>
      <c r="P492" s="25"/>
      <c r="Q492" s="25"/>
      <c r="R492" s="117"/>
      <c r="S492" s="188"/>
      <c r="T492" s="7"/>
    </row>
    <row r="493" spans="1:20" s="189" customFormat="1" ht="15" customHeight="1" x14ac:dyDescent="0.15">
      <c r="A493" s="28"/>
      <c r="B493" s="28"/>
      <c r="C493" s="28"/>
      <c r="D493" s="66"/>
      <c r="E493" s="422"/>
      <c r="F493" s="422"/>
      <c r="G493" s="420"/>
      <c r="H493" s="414"/>
      <c r="I493" s="244"/>
      <c r="J493" s="249"/>
      <c r="K493" s="233"/>
      <c r="L493" s="233"/>
      <c r="M493" s="233"/>
      <c r="N493" s="233"/>
      <c r="O493" s="233"/>
      <c r="P493" s="233"/>
      <c r="Q493" s="233" t="s">
        <v>13</v>
      </c>
      <c r="R493" s="225">
        <f>SUM(R480,R486)</f>
        <v>8612460</v>
      </c>
      <c r="S493" s="188">
        <v>0</v>
      </c>
      <c r="T493" s="7">
        <f>R493-S493</f>
        <v>8612460</v>
      </c>
    </row>
    <row r="494" spans="1:20" s="189" customFormat="1" ht="15" customHeight="1" x14ac:dyDescent="0.15">
      <c r="A494" s="28"/>
      <c r="B494" s="28"/>
      <c r="C494" s="140"/>
      <c r="D494" s="680" t="s">
        <v>252</v>
      </c>
      <c r="E494" s="657">
        <v>0</v>
      </c>
      <c r="F494" s="657">
        <f>S539/1000</f>
        <v>0</v>
      </c>
      <c r="G494" s="673">
        <f>F494+F496-E494-E496</f>
        <v>5540.6870000000054</v>
      </c>
      <c r="H494" s="688">
        <f>G494/(E494+E496)</f>
        <v>5.5967666013454868E-2</v>
      </c>
      <c r="I494" s="23" t="s">
        <v>875</v>
      </c>
      <c r="J494" s="124"/>
      <c r="K494" s="25"/>
      <c r="L494" s="25"/>
      <c r="M494" s="25"/>
      <c r="N494" s="25"/>
      <c r="O494" s="25"/>
      <c r="P494" s="25"/>
      <c r="Q494" s="25"/>
      <c r="R494" s="117">
        <f>SUM(R495:R497)</f>
        <v>81288687</v>
      </c>
      <c r="S494" s="188"/>
      <c r="T494" s="7"/>
    </row>
    <row r="495" spans="1:20" s="189" customFormat="1" ht="15" customHeight="1" x14ac:dyDescent="0.15">
      <c r="A495" s="28"/>
      <c r="B495" s="28"/>
      <c r="C495" s="28"/>
      <c r="D495" s="699"/>
      <c r="E495" s="657"/>
      <c r="F495" s="657"/>
      <c r="G495" s="673"/>
      <c r="H495" s="688"/>
      <c r="I495" s="23" t="s">
        <v>253</v>
      </c>
      <c r="J495" s="124"/>
      <c r="K495" s="196"/>
      <c r="L495" s="196"/>
      <c r="M495" s="196"/>
      <c r="N495" s="196"/>
      <c r="O495" s="196"/>
      <c r="P495" s="196"/>
      <c r="Q495" s="196"/>
      <c r="R495" s="250">
        <v>29332800</v>
      </c>
      <c r="S495" s="188"/>
      <c r="T495" s="7"/>
    </row>
    <row r="496" spans="1:20" s="189" customFormat="1" ht="15" customHeight="1" x14ac:dyDescent="0.15">
      <c r="A496" s="28"/>
      <c r="B496" s="28"/>
      <c r="C496" s="28"/>
      <c r="D496" s="699"/>
      <c r="E496" s="656">
        <v>98998</v>
      </c>
      <c r="F496" s="656">
        <f>T539/1000</f>
        <v>104538.68700000001</v>
      </c>
      <c r="G496" s="673"/>
      <c r="H496" s="688"/>
      <c r="I496" s="23" t="s">
        <v>254</v>
      </c>
      <c r="J496" s="124"/>
      <c r="K496" s="196"/>
      <c r="L496" s="196"/>
      <c r="M496" s="196"/>
      <c r="N496" s="196"/>
      <c r="O496" s="196"/>
      <c r="P496" s="196"/>
      <c r="Q496" s="196"/>
      <c r="R496" s="250">
        <v>12667200</v>
      </c>
      <c r="S496" s="188"/>
      <c r="T496" s="7"/>
    </row>
    <row r="497" spans="1:20" s="189" customFormat="1" ht="15" customHeight="1" x14ac:dyDescent="0.15">
      <c r="A497" s="28"/>
      <c r="B497" s="28"/>
      <c r="C497" s="28"/>
      <c r="D497" s="699"/>
      <c r="E497" s="657"/>
      <c r="F497" s="657"/>
      <c r="G497" s="673"/>
      <c r="H497" s="688"/>
      <c r="I497" s="23" t="s">
        <v>255</v>
      </c>
      <c r="J497" s="124"/>
      <c r="K497" s="196"/>
      <c r="L497" s="138"/>
      <c r="M497" s="138"/>
      <c r="N497" s="138"/>
      <c r="O497" s="138"/>
      <c r="P497" s="138"/>
      <c r="Q497" s="196"/>
      <c r="R497" s="250">
        <v>39288687</v>
      </c>
      <c r="S497" s="188"/>
      <c r="T497" s="7"/>
    </row>
    <row r="498" spans="1:20" s="189" customFormat="1" ht="15" customHeight="1" x14ac:dyDescent="0.15">
      <c r="A498" s="28"/>
      <c r="B498" s="26"/>
      <c r="C498" s="23"/>
      <c r="D498" s="91"/>
      <c r="E498" s="423"/>
      <c r="F498" s="423"/>
      <c r="G498" s="417"/>
      <c r="H498" s="463"/>
      <c r="I498" s="23"/>
      <c r="J498" s="195"/>
      <c r="K498" s="219"/>
      <c r="L498" s="219"/>
      <c r="M498" s="219"/>
      <c r="N498" s="219"/>
      <c r="O498" s="219"/>
      <c r="P498" s="219"/>
      <c r="Q498" s="219"/>
      <c r="R498" s="250"/>
      <c r="S498" s="188"/>
      <c r="T498" s="7"/>
    </row>
    <row r="499" spans="1:20" s="189" customFormat="1" ht="15" customHeight="1" x14ac:dyDescent="0.15">
      <c r="A499" s="28"/>
      <c r="B499" s="26"/>
      <c r="C499" s="23"/>
      <c r="D499" s="91"/>
      <c r="E499" s="423"/>
      <c r="F499" s="423"/>
      <c r="G499" s="417"/>
      <c r="H499" s="463"/>
      <c r="I499" s="23" t="s">
        <v>835</v>
      </c>
      <c r="J499" s="195"/>
      <c r="K499" s="219"/>
      <c r="L499" s="219"/>
      <c r="M499" s="219"/>
      <c r="N499" s="219"/>
      <c r="O499" s="219"/>
      <c r="P499" s="219"/>
      <c r="Q499" s="219"/>
      <c r="R499" s="250">
        <f>SUM(R500:R501)</f>
        <v>4500000</v>
      </c>
      <c r="S499" s="188"/>
      <c r="T499" s="7"/>
    </row>
    <row r="500" spans="1:20" s="189" customFormat="1" ht="15" customHeight="1" x14ac:dyDescent="0.15">
      <c r="A500" s="28"/>
      <c r="B500" s="26"/>
      <c r="C500" s="23"/>
      <c r="D500" s="91"/>
      <c r="E500" s="423"/>
      <c r="F500" s="423"/>
      <c r="G500" s="417"/>
      <c r="H500" s="463"/>
      <c r="I500" s="23" t="s">
        <v>831</v>
      </c>
      <c r="J500" s="195">
        <v>200000</v>
      </c>
      <c r="K500" s="219" t="s">
        <v>67</v>
      </c>
      <c r="L500" s="219" t="s">
        <v>779</v>
      </c>
      <c r="M500" s="219" t="s">
        <v>72</v>
      </c>
      <c r="N500" s="219"/>
      <c r="O500" s="219"/>
      <c r="P500" s="219"/>
      <c r="Q500" s="219" t="s">
        <v>70</v>
      </c>
      <c r="R500" s="250">
        <f>J500*L500</f>
        <v>4000000</v>
      </c>
      <c r="S500" s="188"/>
      <c r="T500" s="7"/>
    </row>
    <row r="501" spans="1:20" s="189" customFormat="1" ht="15" customHeight="1" x14ac:dyDescent="0.15">
      <c r="A501" s="28"/>
      <c r="B501" s="26"/>
      <c r="C501" s="23"/>
      <c r="D501" s="91"/>
      <c r="E501" s="423"/>
      <c r="F501" s="423"/>
      <c r="G501" s="417"/>
      <c r="H501" s="463"/>
      <c r="I501" s="342" t="s">
        <v>832</v>
      </c>
      <c r="J501" s="195">
        <v>50000</v>
      </c>
      <c r="K501" s="219" t="s">
        <v>67</v>
      </c>
      <c r="L501" s="219" t="s">
        <v>833</v>
      </c>
      <c r="M501" s="219" t="s">
        <v>834</v>
      </c>
      <c r="N501" s="219"/>
      <c r="O501" s="219"/>
      <c r="P501" s="219"/>
      <c r="Q501" s="219" t="s">
        <v>70</v>
      </c>
      <c r="R501" s="250">
        <f>J501*L501</f>
        <v>500000</v>
      </c>
      <c r="S501" s="188"/>
      <c r="T501" s="7"/>
    </row>
    <row r="502" spans="1:20" s="189" customFormat="1" ht="15" customHeight="1" x14ac:dyDescent="0.15">
      <c r="A502" s="28"/>
      <c r="B502" s="26"/>
      <c r="C502" s="23"/>
      <c r="D502" s="91"/>
      <c r="E502" s="423"/>
      <c r="F502" s="423"/>
      <c r="G502" s="417"/>
      <c r="H502" s="463"/>
      <c r="I502" s="23"/>
      <c r="J502" s="195"/>
      <c r="K502" s="316"/>
      <c r="L502" s="316"/>
      <c r="M502" s="316"/>
      <c r="N502" s="316"/>
      <c r="O502" s="316"/>
      <c r="P502" s="316"/>
      <c r="Q502" s="316"/>
      <c r="R502" s="250"/>
      <c r="S502" s="188"/>
      <c r="T502" s="7"/>
    </row>
    <row r="503" spans="1:20" s="189" customFormat="1" ht="15" customHeight="1" x14ac:dyDescent="0.15">
      <c r="A503" s="28"/>
      <c r="B503" s="26"/>
      <c r="C503" s="23"/>
      <c r="D503" s="91"/>
      <c r="E503" s="423"/>
      <c r="F503" s="423"/>
      <c r="G503" s="417"/>
      <c r="H503" s="463"/>
      <c r="I503" s="23" t="s">
        <v>843</v>
      </c>
      <c r="J503" s="195"/>
      <c r="K503" s="316"/>
      <c r="L503" s="316"/>
      <c r="M503" s="316"/>
      <c r="N503" s="316"/>
      <c r="O503" s="316"/>
      <c r="P503" s="316"/>
      <c r="Q503" s="316"/>
      <c r="R503" s="250">
        <f>SUM(R504,R505)</f>
        <v>2002000</v>
      </c>
      <c r="S503" s="188"/>
      <c r="T503" s="7"/>
    </row>
    <row r="504" spans="1:20" s="189" customFormat="1" ht="15" customHeight="1" x14ac:dyDescent="0.15">
      <c r="A504" s="28"/>
      <c r="B504" s="26"/>
      <c r="C504" s="23"/>
      <c r="D504" s="91"/>
      <c r="E504" s="423"/>
      <c r="F504" s="423"/>
      <c r="G504" s="417"/>
      <c r="H504" s="463"/>
      <c r="I504" s="23" t="s">
        <v>836</v>
      </c>
      <c r="J504" s="195">
        <v>500000</v>
      </c>
      <c r="K504" s="316" t="s">
        <v>602</v>
      </c>
      <c r="L504" s="316" t="s">
        <v>606</v>
      </c>
      <c r="M504" s="316" t="s">
        <v>700</v>
      </c>
      <c r="N504" s="316"/>
      <c r="O504" s="316"/>
      <c r="P504" s="316"/>
      <c r="Q504" s="316" t="s">
        <v>837</v>
      </c>
      <c r="R504" s="250">
        <f>J504*L504</f>
        <v>1500000</v>
      </c>
      <c r="S504" s="188"/>
      <c r="T504" s="7"/>
    </row>
    <row r="505" spans="1:20" s="189" customFormat="1" ht="15" customHeight="1" x14ac:dyDescent="0.15">
      <c r="A505" s="28"/>
      <c r="B505" s="26"/>
      <c r="C505" s="23"/>
      <c r="D505" s="91"/>
      <c r="E505" s="423"/>
      <c r="F505" s="423"/>
      <c r="G505" s="417"/>
      <c r="H505" s="463"/>
      <c r="I505" s="23" t="s">
        <v>838</v>
      </c>
      <c r="J505" s="195"/>
      <c r="K505" s="316"/>
      <c r="L505" s="316"/>
      <c r="M505" s="316"/>
      <c r="N505" s="316"/>
      <c r="O505" s="316"/>
      <c r="P505" s="316"/>
      <c r="Q505" s="316"/>
      <c r="R505" s="250">
        <f>SUM(R506:R508)</f>
        <v>502000</v>
      </c>
      <c r="S505" s="188"/>
      <c r="T505" s="7"/>
    </row>
    <row r="506" spans="1:20" s="189" customFormat="1" ht="15" customHeight="1" x14ac:dyDescent="0.15">
      <c r="A506" s="28"/>
      <c r="B506" s="26"/>
      <c r="C506" s="23"/>
      <c r="D506" s="91"/>
      <c r="E506" s="423"/>
      <c r="F506" s="423"/>
      <c r="G506" s="417"/>
      <c r="H506" s="463"/>
      <c r="I506" s="23" t="s">
        <v>839</v>
      </c>
      <c r="J506" s="195">
        <v>290000</v>
      </c>
      <c r="K506" s="316" t="s">
        <v>602</v>
      </c>
      <c r="L506" s="316" t="s">
        <v>603</v>
      </c>
      <c r="M506" s="316" t="s">
        <v>608</v>
      </c>
      <c r="N506" s="316"/>
      <c r="O506" s="316"/>
      <c r="P506" s="316"/>
      <c r="Q506" s="316"/>
      <c r="R506" s="250">
        <f>J506*L506</f>
        <v>290000</v>
      </c>
      <c r="S506" s="188"/>
      <c r="T506" s="7"/>
    </row>
    <row r="507" spans="1:20" s="189" customFormat="1" ht="15" customHeight="1" x14ac:dyDescent="0.15">
      <c r="A507" s="28"/>
      <c r="B507" s="26"/>
      <c r="C507" s="23"/>
      <c r="D507" s="91"/>
      <c r="E507" s="423"/>
      <c r="F507" s="423"/>
      <c r="G507" s="417"/>
      <c r="H507" s="463"/>
      <c r="I507" s="23" t="s">
        <v>840</v>
      </c>
      <c r="J507" s="195">
        <v>162000</v>
      </c>
      <c r="K507" s="316" t="s">
        <v>614</v>
      </c>
      <c r="L507" s="316" t="s">
        <v>603</v>
      </c>
      <c r="M507" s="316" t="s">
        <v>608</v>
      </c>
      <c r="N507" s="316"/>
      <c r="O507" s="316"/>
      <c r="P507" s="316"/>
      <c r="Q507" s="316"/>
      <c r="R507" s="250">
        <f>J507*L507</f>
        <v>162000</v>
      </c>
      <c r="S507" s="188"/>
      <c r="T507" s="7"/>
    </row>
    <row r="508" spans="1:20" s="189" customFormat="1" ht="15" customHeight="1" x14ac:dyDescent="0.15">
      <c r="A508" s="28"/>
      <c r="B508" s="26"/>
      <c r="C508" s="23"/>
      <c r="D508" s="91"/>
      <c r="E508" s="423"/>
      <c r="F508" s="423"/>
      <c r="G508" s="417"/>
      <c r="H508" s="463"/>
      <c r="I508" s="23" t="s">
        <v>841</v>
      </c>
      <c r="J508" s="195">
        <v>25000</v>
      </c>
      <c r="K508" s="316" t="s">
        <v>602</v>
      </c>
      <c r="L508" s="316" t="s">
        <v>617</v>
      </c>
      <c r="M508" s="316" t="s">
        <v>842</v>
      </c>
      <c r="N508" s="316"/>
      <c r="O508" s="316"/>
      <c r="P508" s="316"/>
      <c r="Q508" s="316"/>
      <c r="R508" s="250">
        <f>J508*L508</f>
        <v>50000</v>
      </c>
      <c r="S508" s="188"/>
      <c r="T508" s="7"/>
    </row>
    <row r="509" spans="1:20" s="189" customFormat="1" ht="15" customHeight="1" x14ac:dyDescent="0.15">
      <c r="A509" s="28"/>
      <c r="B509" s="26"/>
      <c r="C509" s="23"/>
      <c r="D509" s="91"/>
      <c r="E509" s="423"/>
      <c r="F509" s="423"/>
      <c r="G509" s="417"/>
      <c r="H509" s="463"/>
      <c r="I509" s="23"/>
      <c r="J509" s="195"/>
      <c r="K509" s="316"/>
      <c r="L509" s="316"/>
      <c r="M509" s="316"/>
      <c r="N509" s="316"/>
      <c r="O509" s="316"/>
      <c r="P509" s="316"/>
      <c r="Q509" s="316"/>
      <c r="R509" s="250"/>
      <c r="S509" s="188"/>
      <c r="T509" s="7"/>
    </row>
    <row r="510" spans="1:20" s="189" customFormat="1" ht="15" customHeight="1" x14ac:dyDescent="0.15">
      <c r="A510" s="28"/>
      <c r="B510" s="26"/>
      <c r="C510" s="91"/>
      <c r="D510" s="23"/>
      <c r="E510" s="423"/>
      <c r="F510" s="423"/>
      <c r="G510" s="417"/>
      <c r="H510" s="458"/>
      <c r="I510" s="23" t="s">
        <v>849</v>
      </c>
      <c r="J510" s="223"/>
      <c r="K510" s="219"/>
      <c r="L510" s="219"/>
      <c r="M510" s="219"/>
      <c r="N510" s="219"/>
      <c r="O510" s="219"/>
      <c r="P510" s="219"/>
      <c r="Q510" s="219"/>
      <c r="R510" s="117">
        <f>SUM(R511,R521)</f>
        <v>5218000</v>
      </c>
      <c r="S510" s="188"/>
      <c r="T510" s="7"/>
    </row>
    <row r="511" spans="1:20" s="189" customFormat="1" ht="15" customHeight="1" x14ac:dyDescent="0.15">
      <c r="A511" s="28"/>
      <c r="B511" s="26"/>
      <c r="C511" s="91"/>
      <c r="D511" s="23"/>
      <c r="E511" s="423"/>
      <c r="F511" s="423"/>
      <c r="G511" s="417"/>
      <c r="H511" s="458"/>
      <c r="I511" s="53" t="s">
        <v>850</v>
      </c>
      <c r="J511" s="223"/>
      <c r="K511" s="316"/>
      <c r="L511" s="316"/>
      <c r="M511" s="316"/>
      <c r="N511" s="316"/>
      <c r="O511" s="316"/>
      <c r="P511" s="316"/>
      <c r="Q511" s="316"/>
      <c r="R511" s="117">
        <f>SUM(R512,R513,R518)</f>
        <v>4768000</v>
      </c>
      <c r="S511" s="188"/>
      <c r="T511" s="7"/>
    </row>
    <row r="512" spans="1:20" s="189" customFormat="1" ht="15" customHeight="1" x14ac:dyDescent="0.15">
      <c r="A512" s="28"/>
      <c r="B512" s="26"/>
      <c r="C512" s="91"/>
      <c r="D512" s="23"/>
      <c r="E512" s="423"/>
      <c r="F512" s="423"/>
      <c r="G512" s="417"/>
      <c r="H512" s="458"/>
      <c r="I512" s="23" t="s">
        <v>851</v>
      </c>
      <c r="J512" s="195">
        <v>4000</v>
      </c>
      <c r="K512" s="219" t="s">
        <v>67</v>
      </c>
      <c r="L512" s="251">
        <v>200</v>
      </c>
      <c r="M512" s="219" t="s">
        <v>234</v>
      </c>
      <c r="N512" s="219"/>
      <c r="O512" s="219"/>
      <c r="P512" s="219"/>
      <c r="Q512" s="219" t="s">
        <v>70</v>
      </c>
      <c r="R512" s="117">
        <f>J512*L512</f>
        <v>800000</v>
      </c>
      <c r="S512" s="188"/>
      <c r="T512" s="7"/>
    </row>
    <row r="513" spans="1:20" s="189" customFormat="1" ht="15" customHeight="1" x14ac:dyDescent="0.15">
      <c r="A513" s="28"/>
      <c r="B513" s="26"/>
      <c r="C513" s="91"/>
      <c r="D513" s="23"/>
      <c r="E513" s="423"/>
      <c r="F513" s="423"/>
      <c r="G513" s="417"/>
      <c r="H513" s="458"/>
      <c r="I513" s="23" t="s">
        <v>852</v>
      </c>
      <c r="J513" s="195"/>
      <c r="K513" s="228"/>
      <c r="L513" s="228"/>
      <c r="M513" s="228"/>
      <c r="N513" s="228"/>
      <c r="O513" s="228"/>
      <c r="P513" s="228"/>
      <c r="Q513" s="219"/>
      <c r="R513" s="117">
        <f>SUM(R514:R517)</f>
        <v>1448000</v>
      </c>
      <c r="S513" s="188"/>
      <c r="T513" s="7"/>
    </row>
    <row r="514" spans="1:20" s="189" customFormat="1" ht="15" customHeight="1" x14ac:dyDescent="0.15">
      <c r="A514" s="28"/>
      <c r="B514" s="26"/>
      <c r="C514" s="91"/>
      <c r="D514" s="23"/>
      <c r="E514" s="423"/>
      <c r="F514" s="423"/>
      <c r="G514" s="417"/>
      <c r="H514" s="458"/>
      <c r="I514" s="23" t="s">
        <v>256</v>
      </c>
      <c r="J514" s="195">
        <v>50000</v>
      </c>
      <c r="K514" s="228" t="s">
        <v>67</v>
      </c>
      <c r="L514" s="321">
        <v>5</v>
      </c>
      <c r="M514" s="228" t="s">
        <v>68</v>
      </c>
      <c r="N514" s="228" t="s">
        <v>67</v>
      </c>
      <c r="O514" s="321">
        <v>4</v>
      </c>
      <c r="P514" s="228" t="s">
        <v>72</v>
      </c>
      <c r="Q514" s="219" t="s">
        <v>70</v>
      </c>
      <c r="R514" s="117">
        <f>J514*L514*O514</f>
        <v>1000000</v>
      </c>
      <c r="S514" s="188"/>
      <c r="T514" s="7"/>
    </row>
    <row r="515" spans="1:20" s="189" customFormat="1" ht="15" customHeight="1" x14ac:dyDescent="0.15">
      <c r="A515" s="28"/>
      <c r="B515" s="26"/>
      <c r="C515" s="91"/>
      <c r="D515" s="23"/>
      <c r="E515" s="423"/>
      <c r="F515" s="423"/>
      <c r="G515" s="417"/>
      <c r="H515" s="458"/>
      <c r="I515" s="23" t="s">
        <v>258</v>
      </c>
      <c r="J515" s="195">
        <v>8000</v>
      </c>
      <c r="K515" s="219" t="s">
        <v>67</v>
      </c>
      <c r="L515" s="111">
        <v>8</v>
      </c>
      <c r="M515" s="228" t="s">
        <v>68</v>
      </c>
      <c r="N515" s="219" t="s">
        <v>67</v>
      </c>
      <c r="O515" s="111">
        <v>4</v>
      </c>
      <c r="P515" s="219" t="s">
        <v>72</v>
      </c>
      <c r="Q515" s="219" t="s">
        <v>70</v>
      </c>
      <c r="R515" s="117">
        <f>J515*L515*O515</f>
        <v>256000</v>
      </c>
      <c r="S515" s="188"/>
      <c r="T515" s="7"/>
    </row>
    <row r="516" spans="1:20" s="189" customFormat="1" ht="15" customHeight="1" x14ac:dyDescent="0.15">
      <c r="A516" s="28"/>
      <c r="B516" s="26"/>
      <c r="C516" s="91"/>
      <c r="D516" s="23"/>
      <c r="E516" s="423"/>
      <c r="F516" s="423"/>
      <c r="G516" s="417"/>
      <c r="H516" s="458"/>
      <c r="I516" s="23" t="s">
        <v>260</v>
      </c>
      <c r="J516" s="195">
        <v>28000</v>
      </c>
      <c r="K516" s="219" t="s">
        <v>67</v>
      </c>
      <c r="L516" s="111">
        <v>1</v>
      </c>
      <c r="M516" s="228" t="s">
        <v>197</v>
      </c>
      <c r="N516" s="219" t="s">
        <v>67</v>
      </c>
      <c r="O516" s="111">
        <v>4</v>
      </c>
      <c r="P516" s="219" t="s">
        <v>72</v>
      </c>
      <c r="Q516" s="219" t="s">
        <v>70</v>
      </c>
      <c r="R516" s="117">
        <f>J516*L516*O516</f>
        <v>112000</v>
      </c>
      <c r="S516" s="188"/>
      <c r="T516" s="7"/>
    </row>
    <row r="517" spans="1:20" s="189" customFormat="1" ht="15" customHeight="1" x14ac:dyDescent="0.15">
      <c r="A517" s="28"/>
      <c r="B517" s="26"/>
      <c r="C517" s="91"/>
      <c r="D517" s="23"/>
      <c r="E517" s="423"/>
      <c r="F517" s="423"/>
      <c r="G517" s="417"/>
      <c r="H517" s="458"/>
      <c r="I517" s="23" t="s">
        <v>261</v>
      </c>
      <c r="J517" s="195">
        <v>20000</v>
      </c>
      <c r="K517" s="219" t="s">
        <v>67</v>
      </c>
      <c r="L517" s="111">
        <v>4</v>
      </c>
      <c r="M517" s="228" t="s">
        <v>72</v>
      </c>
      <c r="N517" s="219"/>
      <c r="O517" s="219"/>
      <c r="P517" s="219"/>
      <c r="Q517" s="219" t="s">
        <v>70</v>
      </c>
      <c r="R517" s="117">
        <f>J517*L517</f>
        <v>80000</v>
      </c>
      <c r="S517" s="188"/>
      <c r="T517" s="7"/>
    </row>
    <row r="518" spans="1:20" s="189" customFormat="1" ht="15" customHeight="1" x14ac:dyDescent="0.15">
      <c r="A518" s="28"/>
      <c r="B518" s="26"/>
      <c r="C518" s="91"/>
      <c r="D518" s="23"/>
      <c r="E518" s="423"/>
      <c r="F518" s="423"/>
      <c r="G518" s="417"/>
      <c r="H518" s="458"/>
      <c r="I518" s="23" t="s">
        <v>853</v>
      </c>
      <c r="J518" s="223"/>
      <c r="K518" s="219"/>
      <c r="L518" s="219"/>
      <c r="M518" s="228"/>
      <c r="N518" s="219"/>
      <c r="O518" s="219"/>
      <c r="P518" s="219"/>
      <c r="Q518" s="219"/>
      <c r="R518" s="117">
        <f>SUM(R519:R520)</f>
        <v>2520000</v>
      </c>
      <c r="S518" s="188"/>
      <c r="T518" s="7"/>
    </row>
    <row r="519" spans="1:20" s="189" customFormat="1" ht="15" customHeight="1" x14ac:dyDescent="0.15">
      <c r="A519" s="28"/>
      <c r="B519" s="26"/>
      <c r="C519" s="91"/>
      <c r="D519" s="23"/>
      <c r="E519" s="423"/>
      <c r="F519" s="423"/>
      <c r="G519" s="417"/>
      <c r="H519" s="458"/>
      <c r="I519" s="23"/>
      <c r="J519" s="684" t="s">
        <v>845</v>
      </c>
      <c r="K519" s="684"/>
      <c r="L519" s="684"/>
      <c r="M519" s="684"/>
      <c r="N519" s="684"/>
      <c r="O519" s="684"/>
      <c r="P519" s="684"/>
      <c r="Q519" s="219" t="s">
        <v>70</v>
      </c>
      <c r="R519" s="117">
        <v>1920000</v>
      </c>
      <c r="S519" s="188"/>
      <c r="T519" s="7"/>
    </row>
    <row r="520" spans="1:20" s="189" customFormat="1" ht="15" customHeight="1" x14ac:dyDescent="0.15">
      <c r="A520" s="28"/>
      <c r="B520" s="26"/>
      <c r="C520" s="91"/>
      <c r="D520" s="23"/>
      <c r="E520" s="423"/>
      <c r="F520" s="423"/>
      <c r="G520" s="417"/>
      <c r="H520" s="458"/>
      <c r="I520" s="23"/>
      <c r="J520" s="684" t="s">
        <v>846</v>
      </c>
      <c r="K520" s="684"/>
      <c r="L520" s="684"/>
      <c r="M520" s="684"/>
      <c r="N520" s="684"/>
      <c r="O520" s="684"/>
      <c r="P520" s="684"/>
      <c r="Q520" s="219" t="s">
        <v>70</v>
      </c>
      <c r="R520" s="117">
        <v>600000</v>
      </c>
      <c r="S520" s="188"/>
      <c r="T520" s="7"/>
    </row>
    <row r="521" spans="1:20" s="189" customFormat="1" ht="15" customHeight="1" x14ac:dyDescent="0.15">
      <c r="A521" s="28"/>
      <c r="B521" s="26"/>
      <c r="C521" s="91"/>
      <c r="D521" s="23"/>
      <c r="E521" s="423"/>
      <c r="F521" s="423"/>
      <c r="G521" s="417"/>
      <c r="H521" s="458"/>
      <c r="I521" s="23" t="s">
        <v>854</v>
      </c>
      <c r="J521" s="314"/>
      <c r="K521" s="314"/>
      <c r="L521" s="314"/>
      <c r="M521" s="314"/>
      <c r="N521" s="314"/>
      <c r="O521" s="314"/>
      <c r="P521" s="314"/>
      <c r="Q521" s="316"/>
      <c r="R521" s="117">
        <f>SUM(R522:R523)</f>
        <v>450000</v>
      </c>
      <c r="S521" s="188"/>
      <c r="T521" s="7"/>
    </row>
    <row r="522" spans="1:20" s="189" customFormat="1" ht="15" customHeight="1" x14ac:dyDescent="0.15">
      <c r="A522" s="28"/>
      <c r="B522" s="26"/>
      <c r="C522" s="91"/>
      <c r="D522" s="23"/>
      <c r="E522" s="423"/>
      <c r="F522" s="423"/>
      <c r="G522" s="417"/>
      <c r="H522" s="458"/>
      <c r="I522" s="23" t="s">
        <v>855</v>
      </c>
      <c r="J522" s="195">
        <v>150000</v>
      </c>
      <c r="K522" s="316" t="s">
        <v>67</v>
      </c>
      <c r="L522" s="111">
        <v>1</v>
      </c>
      <c r="M522" s="314" t="s">
        <v>848</v>
      </c>
      <c r="N522" s="316" t="s">
        <v>602</v>
      </c>
      <c r="O522" s="316" t="s">
        <v>617</v>
      </c>
      <c r="P522" s="316" t="s">
        <v>847</v>
      </c>
      <c r="Q522" s="316" t="s">
        <v>70</v>
      </c>
      <c r="R522" s="117">
        <f>J522*L522*O522</f>
        <v>300000</v>
      </c>
      <c r="S522" s="188"/>
      <c r="T522" s="7"/>
    </row>
    <row r="523" spans="1:20" s="189" customFormat="1" ht="15" customHeight="1" x14ac:dyDescent="0.15">
      <c r="A523" s="28"/>
      <c r="B523" s="26"/>
      <c r="C523" s="91"/>
      <c r="D523" s="23"/>
      <c r="E523" s="423"/>
      <c r="F523" s="423"/>
      <c r="G523" s="417"/>
      <c r="H523" s="458"/>
      <c r="I523" s="23" t="s">
        <v>856</v>
      </c>
      <c r="J523" s="195">
        <v>15000</v>
      </c>
      <c r="K523" s="316" t="s">
        <v>67</v>
      </c>
      <c r="L523" s="111">
        <v>5</v>
      </c>
      <c r="M523" s="314" t="s">
        <v>848</v>
      </c>
      <c r="N523" s="316" t="s">
        <v>602</v>
      </c>
      <c r="O523" s="316" t="s">
        <v>617</v>
      </c>
      <c r="P523" s="316" t="s">
        <v>847</v>
      </c>
      <c r="Q523" s="316" t="s">
        <v>70</v>
      </c>
      <c r="R523" s="117">
        <f>J523*L523*O523</f>
        <v>150000</v>
      </c>
      <c r="S523" s="188"/>
      <c r="T523" s="7"/>
    </row>
    <row r="524" spans="1:20" s="189" customFormat="1" ht="15" customHeight="1" x14ac:dyDescent="0.15">
      <c r="A524" s="28"/>
      <c r="B524" s="26"/>
      <c r="C524" s="91"/>
      <c r="D524" s="23"/>
      <c r="E524" s="423"/>
      <c r="F524" s="423"/>
      <c r="G524" s="417"/>
      <c r="H524" s="458"/>
      <c r="I524" s="23"/>
      <c r="J524" s="314"/>
      <c r="K524" s="314"/>
      <c r="L524" s="314"/>
      <c r="M524" s="314"/>
      <c r="N524" s="314"/>
      <c r="O524" s="314"/>
      <c r="P524" s="314"/>
      <c r="Q524" s="316"/>
      <c r="R524" s="117"/>
      <c r="S524" s="188"/>
      <c r="T524" s="7"/>
    </row>
    <row r="525" spans="1:20" s="189" customFormat="1" ht="15" customHeight="1" x14ac:dyDescent="0.15">
      <c r="A525" s="28"/>
      <c r="B525" s="26"/>
      <c r="C525" s="91"/>
      <c r="D525" s="23"/>
      <c r="E525" s="423"/>
      <c r="F525" s="423"/>
      <c r="G525" s="417"/>
      <c r="H525" s="458"/>
      <c r="I525" s="23" t="s">
        <v>857</v>
      </c>
      <c r="J525" s="314"/>
      <c r="K525" s="314"/>
      <c r="L525" s="314"/>
      <c r="M525" s="314"/>
      <c r="N525" s="314"/>
      <c r="O525" s="314"/>
      <c r="P525" s="314"/>
      <c r="Q525" s="316"/>
      <c r="R525" s="117">
        <f>SUM(R526,R530,R533,R537)</f>
        <v>11530000</v>
      </c>
      <c r="S525" s="188"/>
      <c r="T525" s="7"/>
    </row>
    <row r="526" spans="1:20" s="189" customFormat="1" ht="15" customHeight="1" x14ac:dyDescent="0.15">
      <c r="A526" s="28"/>
      <c r="B526" s="26"/>
      <c r="C526" s="91"/>
      <c r="D526" s="23"/>
      <c r="E526" s="423"/>
      <c r="F526" s="423"/>
      <c r="G526" s="417"/>
      <c r="H526" s="458"/>
      <c r="I526" s="23" t="s">
        <v>858</v>
      </c>
      <c r="J526" s="314"/>
      <c r="K526" s="314"/>
      <c r="L526" s="314"/>
      <c r="M526" s="314"/>
      <c r="N526" s="314"/>
      <c r="O526" s="314"/>
      <c r="P526" s="314"/>
      <c r="Q526" s="316"/>
      <c r="R526" s="117">
        <f>SUM(R527:R528,R529)</f>
        <v>2400000</v>
      </c>
      <c r="S526" s="188"/>
      <c r="T526" s="7"/>
    </row>
    <row r="527" spans="1:20" s="189" customFormat="1" ht="15" customHeight="1" x14ac:dyDescent="0.15">
      <c r="A527" s="28"/>
      <c r="B527" s="26"/>
      <c r="C527" s="91"/>
      <c r="D527" s="23"/>
      <c r="E527" s="423"/>
      <c r="F527" s="423"/>
      <c r="G527" s="417"/>
      <c r="H527" s="458"/>
      <c r="I527" s="23" t="s">
        <v>859</v>
      </c>
      <c r="J527" s="684" t="s">
        <v>1088</v>
      </c>
      <c r="K527" s="684"/>
      <c r="L527" s="684"/>
      <c r="M527" s="684"/>
      <c r="N527" s="684"/>
      <c r="O527" s="684"/>
      <c r="P527" s="684"/>
      <c r="Q527" s="316" t="s">
        <v>70</v>
      </c>
      <c r="R527" s="117">
        <v>960000</v>
      </c>
      <c r="S527" s="188"/>
      <c r="T527" s="7"/>
    </row>
    <row r="528" spans="1:20" s="189" customFormat="1" ht="15" customHeight="1" x14ac:dyDescent="0.15">
      <c r="A528" s="28"/>
      <c r="B528" s="26"/>
      <c r="C528" s="91"/>
      <c r="D528" s="23"/>
      <c r="E528" s="423"/>
      <c r="F528" s="423"/>
      <c r="G528" s="417"/>
      <c r="H528" s="458"/>
      <c r="I528" s="23"/>
      <c r="J528" s="684" t="s">
        <v>1089</v>
      </c>
      <c r="K528" s="684"/>
      <c r="L528" s="684"/>
      <c r="M528" s="684"/>
      <c r="N528" s="684"/>
      <c r="O528" s="684"/>
      <c r="P528" s="684"/>
      <c r="Q528" s="316" t="s">
        <v>70</v>
      </c>
      <c r="R528" s="117">
        <v>720000</v>
      </c>
      <c r="S528" s="188"/>
      <c r="T528" s="7"/>
    </row>
    <row r="529" spans="1:20" s="189" customFormat="1" ht="15" customHeight="1" x14ac:dyDescent="0.15">
      <c r="A529" s="28"/>
      <c r="B529" s="26"/>
      <c r="C529" s="91"/>
      <c r="D529" s="23"/>
      <c r="E529" s="423"/>
      <c r="F529" s="423"/>
      <c r="G529" s="417"/>
      <c r="H529" s="458"/>
      <c r="I529" s="23" t="s">
        <v>860</v>
      </c>
      <c r="J529" s="195">
        <v>20000</v>
      </c>
      <c r="K529" s="316" t="s">
        <v>67</v>
      </c>
      <c r="L529" s="111">
        <v>3</v>
      </c>
      <c r="M529" s="314" t="s">
        <v>861</v>
      </c>
      <c r="N529" s="316" t="s">
        <v>602</v>
      </c>
      <c r="O529" s="316" t="s">
        <v>862</v>
      </c>
      <c r="P529" s="316" t="s">
        <v>619</v>
      </c>
      <c r="Q529" s="316" t="s">
        <v>70</v>
      </c>
      <c r="R529" s="117">
        <f>J529*L529*O529</f>
        <v>720000</v>
      </c>
      <c r="S529" s="188"/>
      <c r="T529" s="7"/>
    </row>
    <row r="530" spans="1:20" s="189" customFormat="1" ht="15" customHeight="1" x14ac:dyDescent="0.15">
      <c r="A530" s="28"/>
      <c r="B530" s="26"/>
      <c r="C530" s="91"/>
      <c r="D530" s="23"/>
      <c r="E530" s="423"/>
      <c r="F530" s="423"/>
      <c r="G530" s="417"/>
      <c r="H530" s="458"/>
      <c r="I530" s="23" t="s">
        <v>863</v>
      </c>
      <c r="J530" s="66"/>
      <c r="K530" s="316"/>
      <c r="L530" s="314"/>
      <c r="M530" s="314"/>
      <c r="N530" s="316"/>
      <c r="O530" s="316"/>
      <c r="P530" s="316"/>
      <c r="Q530" s="316"/>
      <c r="R530" s="253">
        <f>SUM(R531:R532)</f>
        <v>800000</v>
      </c>
      <c r="S530" s="188"/>
      <c r="T530" s="7"/>
    </row>
    <row r="531" spans="1:20" s="189" customFormat="1" ht="15" customHeight="1" x14ac:dyDescent="0.15">
      <c r="A531" s="28"/>
      <c r="B531" s="26"/>
      <c r="C531" s="91"/>
      <c r="D531" s="23"/>
      <c r="E531" s="423"/>
      <c r="F531" s="423"/>
      <c r="G531" s="417"/>
      <c r="H531" s="458"/>
      <c r="I531" s="23" t="s">
        <v>864</v>
      </c>
      <c r="J531" s="195">
        <v>150000</v>
      </c>
      <c r="K531" s="219" t="s">
        <v>67</v>
      </c>
      <c r="L531" s="219" t="s">
        <v>263</v>
      </c>
      <c r="M531" s="228" t="s">
        <v>72</v>
      </c>
      <c r="N531" s="219"/>
      <c r="O531" s="219"/>
      <c r="P531" s="219"/>
      <c r="Q531" s="219" t="s">
        <v>70</v>
      </c>
      <c r="R531" s="117">
        <f>J531*L531</f>
        <v>300000</v>
      </c>
      <c r="S531" s="188"/>
      <c r="T531" s="7"/>
    </row>
    <row r="532" spans="1:20" s="189" customFormat="1" ht="15" customHeight="1" x14ac:dyDescent="0.15">
      <c r="A532" s="28"/>
      <c r="B532" s="26"/>
      <c r="C532" s="91"/>
      <c r="D532" s="23"/>
      <c r="E532" s="423"/>
      <c r="F532" s="423"/>
      <c r="G532" s="417"/>
      <c r="H532" s="458"/>
      <c r="I532" s="23" t="s">
        <v>865</v>
      </c>
      <c r="J532" s="195">
        <v>5000</v>
      </c>
      <c r="K532" s="219" t="s">
        <v>67</v>
      </c>
      <c r="L532" s="219" t="s">
        <v>866</v>
      </c>
      <c r="M532" s="228" t="s">
        <v>68</v>
      </c>
      <c r="N532" s="219" t="s">
        <v>67</v>
      </c>
      <c r="O532" s="219" t="s">
        <v>263</v>
      </c>
      <c r="P532" s="219" t="s">
        <v>72</v>
      </c>
      <c r="Q532" s="219" t="s">
        <v>70</v>
      </c>
      <c r="R532" s="117">
        <f>J532*L532*O532</f>
        <v>500000</v>
      </c>
      <c r="S532" s="188"/>
      <c r="T532" s="7"/>
    </row>
    <row r="533" spans="1:20" s="189" customFormat="1" ht="15" customHeight="1" x14ac:dyDescent="0.15">
      <c r="A533" s="28"/>
      <c r="B533" s="26"/>
      <c r="C533" s="91"/>
      <c r="D533" s="23"/>
      <c r="E533" s="423"/>
      <c r="F533" s="423"/>
      <c r="G533" s="417"/>
      <c r="H533" s="458"/>
      <c r="I533" s="23" t="s">
        <v>867</v>
      </c>
      <c r="J533" s="314"/>
      <c r="K533" s="314"/>
      <c r="L533" s="314"/>
      <c r="M533" s="314"/>
      <c r="N533" s="314"/>
      <c r="O533" s="314"/>
      <c r="P533" s="314"/>
      <c r="Q533" s="316"/>
      <c r="R533" s="117">
        <f>SUM(R534:R536)</f>
        <v>3080000</v>
      </c>
      <c r="S533" s="188"/>
      <c r="T533" s="7"/>
    </row>
    <row r="534" spans="1:20" s="189" customFormat="1" ht="15" customHeight="1" x14ac:dyDescent="0.15">
      <c r="A534" s="28"/>
      <c r="B534" s="26"/>
      <c r="C534" s="91"/>
      <c r="D534" s="23"/>
      <c r="E534" s="423"/>
      <c r="F534" s="423"/>
      <c r="G534" s="417"/>
      <c r="H534" s="458"/>
      <c r="I534" s="23" t="s">
        <v>868</v>
      </c>
      <c r="J534" s="195">
        <v>30000</v>
      </c>
      <c r="K534" s="316" t="s">
        <v>67</v>
      </c>
      <c r="L534" s="316" t="s">
        <v>869</v>
      </c>
      <c r="M534" s="314" t="s">
        <v>68</v>
      </c>
      <c r="N534" s="316" t="s">
        <v>67</v>
      </c>
      <c r="O534" s="316" t="s">
        <v>263</v>
      </c>
      <c r="P534" s="316" t="s">
        <v>72</v>
      </c>
      <c r="Q534" s="316" t="s">
        <v>70</v>
      </c>
      <c r="R534" s="117">
        <f>J534*L534*O534</f>
        <v>2700000</v>
      </c>
      <c r="S534" s="188"/>
      <c r="T534" s="7"/>
    </row>
    <row r="535" spans="1:20" s="189" customFormat="1" ht="15" customHeight="1" x14ac:dyDescent="0.15">
      <c r="A535" s="28"/>
      <c r="B535" s="26"/>
      <c r="C535" s="91"/>
      <c r="D535" s="23"/>
      <c r="E535" s="423"/>
      <c r="F535" s="423"/>
      <c r="G535" s="417"/>
      <c r="H535" s="458"/>
      <c r="I535" s="23" t="s">
        <v>870</v>
      </c>
      <c r="J535" s="195">
        <v>2000</v>
      </c>
      <c r="K535" s="316" t="s">
        <v>67</v>
      </c>
      <c r="L535" s="316" t="s">
        <v>869</v>
      </c>
      <c r="M535" s="314" t="s">
        <v>68</v>
      </c>
      <c r="N535" s="316" t="s">
        <v>67</v>
      </c>
      <c r="O535" s="316" t="s">
        <v>263</v>
      </c>
      <c r="P535" s="316" t="s">
        <v>72</v>
      </c>
      <c r="Q535" s="316" t="s">
        <v>70</v>
      </c>
      <c r="R535" s="117">
        <f>J535*L535*O535</f>
        <v>180000</v>
      </c>
      <c r="S535" s="188"/>
      <c r="T535" s="7"/>
    </row>
    <row r="536" spans="1:20" s="189" customFormat="1" ht="15" customHeight="1" x14ac:dyDescent="0.15">
      <c r="A536" s="28"/>
      <c r="B536" s="26"/>
      <c r="C536" s="91"/>
      <c r="D536" s="23"/>
      <c r="E536" s="423"/>
      <c r="F536" s="423"/>
      <c r="G536" s="417"/>
      <c r="H536" s="458"/>
      <c r="I536" s="23" t="s">
        <v>872</v>
      </c>
      <c r="J536" s="195">
        <v>100000</v>
      </c>
      <c r="K536" s="316" t="s">
        <v>67</v>
      </c>
      <c r="L536" s="316" t="s">
        <v>871</v>
      </c>
      <c r="M536" s="314" t="s">
        <v>72</v>
      </c>
      <c r="N536" s="316"/>
      <c r="O536" s="316"/>
      <c r="P536" s="316"/>
      <c r="Q536" s="316" t="s">
        <v>605</v>
      </c>
      <c r="R536" s="117">
        <f>J536*L536</f>
        <v>200000</v>
      </c>
      <c r="S536" s="188"/>
      <c r="T536" s="7"/>
    </row>
    <row r="537" spans="1:20" s="189" customFormat="1" ht="15" customHeight="1" x14ac:dyDescent="0.15">
      <c r="A537" s="28"/>
      <c r="B537" s="26"/>
      <c r="C537" s="91"/>
      <c r="D537" s="23"/>
      <c r="E537" s="423"/>
      <c r="F537" s="423"/>
      <c r="G537" s="417"/>
      <c r="H537" s="458"/>
      <c r="I537" s="23" t="s">
        <v>873</v>
      </c>
      <c r="J537" s="195">
        <v>35000</v>
      </c>
      <c r="K537" s="219" t="s">
        <v>67</v>
      </c>
      <c r="L537" s="228" t="s">
        <v>874</v>
      </c>
      <c r="M537" s="228" t="s">
        <v>68</v>
      </c>
      <c r="N537" s="219" t="s">
        <v>14</v>
      </c>
      <c r="O537" s="219"/>
      <c r="P537" s="219"/>
      <c r="Q537" s="219" t="s">
        <v>70</v>
      </c>
      <c r="R537" s="117">
        <f>J537*L537</f>
        <v>5250000</v>
      </c>
      <c r="S537" s="188"/>
      <c r="T537" s="7"/>
    </row>
    <row r="538" spans="1:20" s="189" customFormat="1" ht="15" customHeight="1" x14ac:dyDescent="0.15">
      <c r="A538" s="28"/>
      <c r="B538" s="26"/>
      <c r="C538" s="91"/>
      <c r="D538" s="23"/>
      <c r="E538" s="423"/>
      <c r="F538" s="423"/>
      <c r="G538" s="417"/>
      <c r="H538" s="458"/>
      <c r="I538" s="23"/>
      <c r="J538" s="314"/>
      <c r="K538" s="314"/>
      <c r="L538" s="314"/>
      <c r="M538" s="314"/>
      <c r="N538" s="314"/>
      <c r="O538" s="314"/>
      <c r="P538" s="314"/>
      <c r="Q538" s="316"/>
      <c r="R538" s="117"/>
      <c r="S538" s="188"/>
      <c r="T538" s="7"/>
    </row>
    <row r="539" spans="1:20" s="189" customFormat="1" ht="15" customHeight="1" x14ac:dyDescent="0.15">
      <c r="A539" s="28"/>
      <c r="B539" s="26"/>
      <c r="C539" s="34"/>
      <c r="D539" s="18"/>
      <c r="E539" s="422"/>
      <c r="F539" s="422"/>
      <c r="G539" s="420"/>
      <c r="H539" s="464"/>
      <c r="I539" s="18"/>
      <c r="J539" s="249"/>
      <c r="K539" s="252"/>
      <c r="L539" s="252"/>
      <c r="M539" s="252"/>
      <c r="N539" s="252"/>
      <c r="O539" s="252"/>
      <c r="P539" s="252"/>
      <c r="Q539" s="233" t="s">
        <v>13</v>
      </c>
      <c r="R539" s="225">
        <f>SUM(R525,R510,R503,R499,R494)</f>
        <v>104538687</v>
      </c>
      <c r="S539" s="188">
        <v>0</v>
      </c>
      <c r="T539" s="7">
        <f>R539-S539</f>
        <v>104538687</v>
      </c>
    </row>
    <row r="540" spans="1:20" s="189" customFormat="1" ht="15" customHeight="1" x14ac:dyDescent="0.15">
      <c r="A540" s="28"/>
      <c r="B540" s="28"/>
      <c r="C540" s="28"/>
      <c r="D540" s="679" t="s">
        <v>249</v>
      </c>
      <c r="E540" s="46">
        <v>0</v>
      </c>
      <c r="F540" s="46">
        <f>S544/1000</f>
        <v>0</v>
      </c>
      <c r="G540" s="416"/>
      <c r="H540" s="412"/>
      <c r="I540" s="234" t="s">
        <v>814</v>
      </c>
      <c r="J540" s="240">
        <v>8000</v>
      </c>
      <c r="K540" s="241" t="s">
        <v>67</v>
      </c>
      <c r="L540" s="235">
        <v>15</v>
      </c>
      <c r="M540" s="241" t="s">
        <v>68</v>
      </c>
      <c r="N540" s="241"/>
      <c r="O540" s="241"/>
      <c r="P540" s="241"/>
      <c r="Q540" s="241" t="s">
        <v>70</v>
      </c>
      <c r="R540" s="236">
        <f>J540*L540</f>
        <v>120000</v>
      </c>
      <c r="S540" s="188"/>
      <c r="T540" s="7"/>
    </row>
    <row r="541" spans="1:20" s="189" customFormat="1" ht="15" customHeight="1" x14ac:dyDescent="0.15">
      <c r="A541" s="28"/>
      <c r="B541" s="28"/>
      <c r="C541" s="28"/>
      <c r="D541" s="680"/>
      <c r="E541" s="421">
        <v>167</v>
      </c>
      <c r="F541" s="421">
        <f>T544/1000</f>
        <v>200</v>
      </c>
      <c r="G541" s="417"/>
      <c r="H541" s="413"/>
      <c r="I541" s="226" t="s">
        <v>251</v>
      </c>
      <c r="J541" s="195">
        <v>2000</v>
      </c>
      <c r="K541" s="316" t="s">
        <v>67</v>
      </c>
      <c r="L541" s="111">
        <v>15</v>
      </c>
      <c r="M541" s="316" t="s">
        <v>68</v>
      </c>
      <c r="N541" s="316"/>
      <c r="O541" s="316"/>
      <c r="P541" s="316"/>
      <c r="Q541" s="316" t="s">
        <v>70</v>
      </c>
      <c r="R541" s="117">
        <f>J541*L541</f>
        <v>30000</v>
      </c>
      <c r="S541" s="188"/>
      <c r="T541" s="7"/>
    </row>
    <row r="542" spans="1:20" s="189" customFormat="1" ht="15" customHeight="1" x14ac:dyDescent="0.15">
      <c r="A542" s="28"/>
      <c r="B542" s="28"/>
      <c r="C542" s="28"/>
      <c r="D542" s="680"/>
      <c r="E542" s="423"/>
      <c r="F542" s="423"/>
      <c r="G542" s="417"/>
      <c r="H542" s="413"/>
      <c r="I542" s="226" t="s">
        <v>815</v>
      </c>
      <c r="J542" s="195">
        <v>50000</v>
      </c>
      <c r="K542" s="219" t="s">
        <v>67</v>
      </c>
      <c r="L542" s="111">
        <v>1</v>
      </c>
      <c r="M542" s="219" t="s">
        <v>72</v>
      </c>
      <c r="N542" s="219"/>
      <c r="O542" s="219"/>
      <c r="P542" s="219"/>
      <c r="Q542" s="219" t="s">
        <v>70</v>
      </c>
      <c r="R542" s="117">
        <f>J542*L542</f>
        <v>50000</v>
      </c>
      <c r="S542" s="188"/>
      <c r="T542" s="7"/>
    </row>
    <row r="543" spans="1:20" s="189" customFormat="1" ht="15" customHeight="1" x14ac:dyDescent="0.15">
      <c r="A543" s="28"/>
      <c r="B543" s="28"/>
      <c r="C543" s="28"/>
      <c r="D543" s="680"/>
      <c r="E543" s="423"/>
      <c r="F543" s="423"/>
      <c r="G543" s="417"/>
      <c r="H543" s="413"/>
      <c r="I543" s="226"/>
      <c r="J543" s="195"/>
      <c r="K543" s="219"/>
      <c r="L543" s="219"/>
      <c r="M543" s="219"/>
      <c r="N543" s="219"/>
      <c r="O543" s="219"/>
      <c r="P543" s="219"/>
      <c r="Q543" s="219"/>
      <c r="R543" s="117"/>
      <c r="S543" s="188"/>
      <c r="T543" s="7"/>
    </row>
    <row r="544" spans="1:20" s="189" customFormat="1" ht="15" customHeight="1" x14ac:dyDescent="0.15">
      <c r="A544" s="27"/>
      <c r="B544" s="27"/>
      <c r="C544" s="27"/>
      <c r="D544" s="698"/>
      <c r="E544" s="422"/>
      <c r="F544" s="422"/>
      <c r="G544" s="420"/>
      <c r="H544" s="414"/>
      <c r="I544" s="244"/>
      <c r="J544" s="249"/>
      <c r="K544" s="233"/>
      <c r="L544" s="233"/>
      <c r="M544" s="233"/>
      <c r="N544" s="233"/>
      <c r="O544" s="233"/>
      <c r="P544" s="233"/>
      <c r="Q544" s="233" t="s">
        <v>816</v>
      </c>
      <c r="R544" s="225">
        <f>SUM(R540:R543)</f>
        <v>200000</v>
      </c>
      <c r="S544" s="188">
        <v>0</v>
      </c>
      <c r="T544" s="7">
        <f>R544-S544</f>
        <v>200000</v>
      </c>
    </row>
    <row r="545" spans="1:20" s="189" customFormat="1" ht="15" customHeight="1" x14ac:dyDescent="0.15">
      <c r="A545" s="28"/>
      <c r="B545" s="28"/>
      <c r="C545" s="28"/>
      <c r="D545" s="642" t="s">
        <v>264</v>
      </c>
      <c r="E545" s="46">
        <v>0</v>
      </c>
      <c r="F545" s="46">
        <f>S552/1000</f>
        <v>0</v>
      </c>
      <c r="G545" s="416"/>
      <c r="H545" s="412"/>
      <c r="I545" s="234"/>
      <c r="J545" s="240"/>
      <c r="K545" s="241"/>
      <c r="L545" s="241"/>
      <c r="M545" s="241"/>
      <c r="N545" s="241"/>
      <c r="O545" s="241"/>
      <c r="P545" s="241"/>
      <c r="Q545" s="241"/>
      <c r="R545" s="236"/>
      <c r="S545" s="188"/>
      <c r="T545" s="7"/>
    </row>
    <row r="546" spans="1:20" s="189" customFormat="1" ht="15" customHeight="1" x14ac:dyDescent="0.15">
      <c r="A546" s="28"/>
      <c r="B546" s="28"/>
      <c r="C546" s="28"/>
      <c r="D546" s="643"/>
      <c r="E546" s="46">
        <v>4401</v>
      </c>
      <c r="F546" s="46">
        <f>T552/1000</f>
        <v>0</v>
      </c>
      <c r="G546" s="420"/>
      <c r="H546" s="414"/>
      <c r="I546" s="244"/>
      <c r="J546" s="232"/>
      <c r="K546" s="233"/>
      <c r="L546" s="233"/>
      <c r="M546" s="233"/>
      <c r="N546" s="233"/>
      <c r="O546" s="233"/>
      <c r="P546" s="233"/>
      <c r="Q546" s="233"/>
      <c r="R546" s="239"/>
      <c r="S546" s="188"/>
      <c r="T546" s="7"/>
    </row>
    <row r="547" spans="1:20" s="189" customFormat="1" ht="15" customHeight="1" x14ac:dyDescent="0.15">
      <c r="A547" s="28"/>
      <c r="B547" s="28"/>
      <c r="C547" s="28"/>
      <c r="D547" s="140"/>
      <c r="E547" s="423"/>
      <c r="F547" s="423"/>
      <c r="G547" s="417"/>
      <c r="H547" s="413"/>
      <c r="I547" s="226"/>
      <c r="J547" s="195"/>
      <c r="K547" s="219"/>
      <c r="L547" s="219"/>
      <c r="M547" s="219"/>
      <c r="N547" s="219"/>
      <c r="O547" s="219"/>
      <c r="P547" s="219"/>
      <c r="Q547" s="219"/>
      <c r="R547" s="117"/>
      <c r="S547" s="188"/>
      <c r="T547" s="7"/>
    </row>
    <row r="548" spans="1:20" s="189" customFormat="1" ht="15" customHeight="1" x14ac:dyDescent="0.15">
      <c r="A548" s="28"/>
      <c r="B548" s="28"/>
      <c r="C548" s="28"/>
      <c r="D548" s="140"/>
      <c r="E548" s="423"/>
      <c r="F548" s="423"/>
      <c r="G548" s="417"/>
      <c r="H548" s="413"/>
      <c r="I548" s="226"/>
      <c r="J548" s="195"/>
      <c r="K548" s="219"/>
      <c r="L548" s="219"/>
      <c r="M548" s="219"/>
      <c r="N548" s="219"/>
      <c r="O548" s="219"/>
      <c r="P548" s="219"/>
      <c r="Q548" s="219"/>
      <c r="R548" s="117"/>
      <c r="S548" s="188"/>
      <c r="T548" s="7"/>
    </row>
    <row r="549" spans="1:20" s="189" customFormat="1" ht="15" customHeight="1" x14ac:dyDescent="0.15">
      <c r="A549" s="28"/>
      <c r="B549" s="28"/>
      <c r="C549" s="28"/>
      <c r="D549" s="140"/>
      <c r="E549" s="423"/>
      <c r="F549" s="423"/>
      <c r="G549" s="417"/>
      <c r="H549" s="413"/>
      <c r="I549" s="226"/>
      <c r="J549" s="195"/>
      <c r="K549" s="219"/>
      <c r="L549" s="219"/>
      <c r="M549" s="219"/>
      <c r="N549" s="219"/>
      <c r="O549" s="219"/>
      <c r="P549" s="219"/>
      <c r="Q549" s="219"/>
      <c r="R549" s="117"/>
      <c r="S549" s="188"/>
      <c r="T549" s="7"/>
    </row>
    <row r="550" spans="1:20" s="189" customFormat="1" ht="15" customHeight="1" x14ac:dyDescent="0.15">
      <c r="A550" s="28"/>
      <c r="B550" s="28"/>
      <c r="C550" s="28"/>
      <c r="D550" s="140"/>
      <c r="E550" s="423"/>
      <c r="F550" s="423"/>
      <c r="G550" s="417"/>
      <c r="H550" s="413"/>
      <c r="I550" s="226"/>
      <c r="J550" s="195"/>
      <c r="K550" s="219"/>
      <c r="L550" s="219"/>
      <c r="M550" s="219"/>
      <c r="N550" s="219"/>
      <c r="O550" s="219"/>
      <c r="P550" s="219"/>
      <c r="Q550" s="219"/>
      <c r="R550" s="117"/>
      <c r="S550" s="188"/>
      <c r="T550" s="7"/>
    </row>
    <row r="551" spans="1:20" s="189" customFormat="1" ht="15" customHeight="1" x14ac:dyDescent="0.15">
      <c r="A551" s="28"/>
      <c r="B551" s="28"/>
      <c r="C551" s="28"/>
      <c r="D551" s="140"/>
      <c r="E551" s="423"/>
      <c r="F551" s="423"/>
      <c r="G551" s="417"/>
      <c r="H551" s="413"/>
      <c r="I551" s="226"/>
      <c r="J551" s="195"/>
      <c r="K551" s="219"/>
      <c r="L551" s="219"/>
      <c r="M551" s="219"/>
      <c r="N551" s="219"/>
      <c r="O551" s="219"/>
      <c r="P551" s="219"/>
      <c r="Q551" s="219"/>
      <c r="R551" s="250"/>
      <c r="S551" s="188"/>
      <c r="T551" s="7"/>
    </row>
    <row r="552" spans="1:20" s="189" customFormat="1" ht="15" customHeight="1" x14ac:dyDescent="0.15">
      <c r="A552" s="28"/>
      <c r="B552" s="28"/>
      <c r="C552" s="27"/>
      <c r="D552" s="238"/>
      <c r="E552" s="422"/>
      <c r="F552" s="422"/>
      <c r="G552" s="420"/>
      <c r="H552" s="414"/>
      <c r="I552" s="244"/>
      <c r="J552" s="249"/>
      <c r="K552" s="233"/>
      <c r="L552" s="233"/>
      <c r="M552" s="233"/>
      <c r="N552" s="233"/>
      <c r="O552" s="233"/>
      <c r="P552" s="233"/>
      <c r="Q552" s="233" t="s">
        <v>172</v>
      </c>
      <c r="R552" s="239">
        <f>SUM(R545:R551)</f>
        <v>0</v>
      </c>
      <c r="S552" s="188">
        <v>0</v>
      </c>
      <c r="T552" s="7">
        <f>R552-S552</f>
        <v>0</v>
      </c>
    </row>
    <row r="553" spans="1:20" s="189" customFormat="1" ht="24.75" customHeight="1" x14ac:dyDescent="0.15">
      <c r="A553" s="28"/>
      <c r="B553" s="655"/>
      <c r="C553" s="655" t="s">
        <v>265</v>
      </c>
      <c r="D553" s="53"/>
      <c r="E553" s="88">
        <f>SUM(E555,E564,E600,E607,E639,E420,E666,E635,E653,E658,E678)</f>
        <v>11700</v>
      </c>
      <c r="F553" s="88">
        <f>SUM(F555,F564,F600,F607,F639,F420,F666,F635,F653,F658,F678)</f>
        <v>12763</v>
      </c>
      <c r="G553" s="673">
        <f>F553+F554-E553-E554</f>
        <v>-622263.78099999996</v>
      </c>
      <c r="H553" s="629">
        <f>G553/(E553+E554)</f>
        <v>-0.55332944536676321</v>
      </c>
      <c r="I553" s="66"/>
      <c r="J553" s="66"/>
      <c r="K553" s="66"/>
      <c r="L553" s="66"/>
      <c r="M553" s="66"/>
      <c r="N553" s="66"/>
      <c r="O553" s="66"/>
      <c r="P553" s="66"/>
      <c r="Q553" s="66"/>
      <c r="R553" s="66"/>
      <c r="S553" s="188"/>
      <c r="T553" s="7"/>
    </row>
    <row r="554" spans="1:20" s="189" customFormat="1" ht="22.5" customHeight="1" x14ac:dyDescent="0.15">
      <c r="A554" s="28"/>
      <c r="B554" s="618"/>
      <c r="C554" s="619"/>
      <c r="D554" s="89"/>
      <c r="E554" s="155">
        <f>SUM(E557,E567,E602,E609,E637,E642,E655,E660,E667,E681)</f>
        <v>1112881</v>
      </c>
      <c r="F554" s="155">
        <f>SUM(F557,F567,F602,F609,F637,F642,F655,F660,F667,F681)</f>
        <v>489554.21899999998</v>
      </c>
      <c r="G554" s="672"/>
      <c r="H554" s="654"/>
      <c r="I554" s="18"/>
      <c r="J554" s="19"/>
      <c r="K554" s="20"/>
      <c r="L554" s="20"/>
      <c r="M554" s="20"/>
      <c r="N554" s="20"/>
      <c r="O554" s="20"/>
      <c r="P554" s="20"/>
      <c r="Q554" s="20"/>
      <c r="R554" s="190"/>
      <c r="S554" s="188">
        <f>SUM(S563,S598,S606,S634,S638,S652,S657,S665,S676,S691)</f>
        <v>12763000</v>
      </c>
      <c r="T554" s="188">
        <f>SUM(T563,T598,T606,T634,T638,T652,T657,T665,T676,T691)</f>
        <v>489554219</v>
      </c>
    </row>
    <row r="555" spans="1:20" s="189" customFormat="1" ht="15" customHeight="1" x14ac:dyDescent="0.15">
      <c r="A555" s="28"/>
      <c r="B555" s="26"/>
      <c r="C555" s="34"/>
      <c r="D555" s="679" t="s">
        <v>266</v>
      </c>
      <c r="E555" s="693">
        <v>0</v>
      </c>
      <c r="F555" s="693">
        <f>S563/1000</f>
        <v>0</v>
      </c>
      <c r="G555" s="671">
        <f>F555+F557-E555-E557</f>
        <v>8542.7999999999993</v>
      </c>
      <c r="H555" s="694">
        <f>G555/(E555+E557)</f>
        <v>0.57089013632718522</v>
      </c>
      <c r="I555" s="226" t="s">
        <v>622</v>
      </c>
      <c r="J555" s="183">
        <v>28600</v>
      </c>
      <c r="K555" s="24" t="s">
        <v>616</v>
      </c>
      <c r="L555" s="315">
        <v>2</v>
      </c>
      <c r="M555" s="196" t="s">
        <v>618</v>
      </c>
      <c r="N555" s="196"/>
      <c r="O555" s="196"/>
      <c r="P555" s="196"/>
      <c r="Q555" s="316" t="s">
        <v>70</v>
      </c>
      <c r="R555" s="115">
        <f>J555*L555</f>
        <v>57200</v>
      </c>
      <c r="S555" s="188"/>
      <c r="T555" s="7"/>
    </row>
    <row r="556" spans="1:20" s="189" customFormat="1" ht="15" customHeight="1" x14ac:dyDescent="0.15">
      <c r="A556" s="28"/>
      <c r="B556" s="26"/>
      <c r="C556" s="34"/>
      <c r="D556" s="680"/>
      <c r="E556" s="693"/>
      <c r="F556" s="693"/>
      <c r="G556" s="673"/>
      <c r="H556" s="695"/>
      <c r="I556" s="226" t="s">
        <v>623</v>
      </c>
      <c r="J556" s="24">
        <v>1763300</v>
      </c>
      <c r="K556" s="24" t="s">
        <v>602</v>
      </c>
      <c r="L556" s="24">
        <v>12</v>
      </c>
      <c r="M556" s="196" t="s">
        <v>619</v>
      </c>
      <c r="N556" s="196"/>
      <c r="O556" s="196"/>
      <c r="P556" s="196"/>
      <c r="Q556" s="316" t="s">
        <v>605</v>
      </c>
      <c r="R556" s="115">
        <f>J556*L556</f>
        <v>21159600</v>
      </c>
      <c r="S556" s="188"/>
      <c r="T556" s="7"/>
    </row>
    <row r="557" spans="1:20" s="189" customFormat="1" ht="15" customHeight="1" x14ac:dyDescent="0.15">
      <c r="A557" s="28"/>
      <c r="B557" s="25"/>
      <c r="C557" s="34"/>
      <c r="D557" s="680"/>
      <c r="E557" s="693">
        <v>14964</v>
      </c>
      <c r="F557" s="693">
        <f>T563/1000</f>
        <v>23506.799999999999</v>
      </c>
      <c r="G557" s="673"/>
      <c r="H557" s="695"/>
      <c r="I557" s="318" t="s">
        <v>624</v>
      </c>
      <c r="J557" s="334">
        <v>250000</v>
      </c>
      <c r="K557" s="334" t="s">
        <v>602</v>
      </c>
      <c r="L557" s="334">
        <v>6</v>
      </c>
      <c r="M557" s="196" t="s">
        <v>620</v>
      </c>
      <c r="N557" s="196"/>
      <c r="O557" s="196"/>
      <c r="P557" s="196"/>
      <c r="Q557" s="316" t="s">
        <v>70</v>
      </c>
      <c r="R557" s="115">
        <f>J557*L557</f>
        <v>1500000</v>
      </c>
      <c r="S557" s="188"/>
      <c r="T557" s="7"/>
    </row>
    <row r="558" spans="1:20" s="189" customFormat="1" ht="15" customHeight="1" x14ac:dyDescent="0.15">
      <c r="A558" s="28"/>
      <c r="B558" s="25"/>
      <c r="C558" s="34"/>
      <c r="D558" s="680"/>
      <c r="E558" s="693"/>
      <c r="F558" s="693"/>
      <c r="G558" s="673"/>
      <c r="H558" s="695"/>
      <c r="I558" s="23" t="s">
        <v>625</v>
      </c>
      <c r="J558" s="183">
        <v>300000</v>
      </c>
      <c r="K558" s="25" t="s">
        <v>602</v>
      </c>
      <c r="L558" s="320">
        <v>1</v>
      </c>
      <c r="M558" s="320" t="s">
        <v>621</v>
      </c>
      <c r="N558" s="320"/>
      <c r="O558" s="320"/>
      <c r="P558" s="320"/>
      <c r="Q558" s="66" t="s">
        <v>605</v>
      </c>
      <c r="R558" s="115">
        <f>J558*L558</f>
        <v>300000</v>
      </c>
      <c r="S558" s="188"/>
      <c r="T558" s="7"/>
    </row>
    <row r="559" spans="1:20" s="189" customFormat="1" ht="15" customHeight="1" x14ac:dyDescent="0.15">
      <c r="A559" s="28"/>
      <c r="B559" s="25"/>
      <c r="C559" s="34"/>
      <c r="D559" s="680"/>
      <c r="E559" s="84"/>
      <c r="F559" s="84"/>
      <c r="G559" s="417"/>
      <c r="H559" s="465"/>
      <c r="I559" s="23" t="s">
        <v>626</v>
      </c>
      <c r="J559" s="183"/>
      <c r="K559" s="25"/>
      <c r="L559" s="320"/>
      <c r="M559" s="25"/>
      <c r="N559" s="25"/>
      <c r="O559" s="25"/>
      <c r="P559" s="25"/>
      <c r="Q559" s="66"/>
      <c r="R559" s="256">
        <f>SUM(R560:R561)</f>
        <v>490000</v>
      </c>
      <c r="S559" s="188"/>
      <c r="T559" s="7"/>
    </row>
    <row r="560" spans="1:20" s="189" customFormat="1" ht="15" customHeight="1" x14ac:dyDescent="0.15">
      <c r="A560" s="28"/>
      <c r="B560" s="25"/>
      <c r="C560" s="34"/>
      <c r="D560" s="135"/>
      <c r="E560" s="84"/>
      <c r="F560" s="84"/>
      <c r="G560" s="417"/>
      <c r="H560" s="465"/>
      <c r="I560" s="23" t="s">
        <v>627</v>
      </c>
      <c r="J560" s="183">
        <v>250000</v>
      </c>
      <c r="K560" s="25" t="s">
        <v>602</v>
      </c>
      <c r="L560" s="66">
        <v>1</v>
      </c>
      <c r="M560" s="25" t="s">
        <v>620</v>
      </c>
      <c r="N560" s="25"/>
      <c r="O560" s="25"/>
      <c r="P560" s="25"/>
      <c r="Q560" s="66" t="s">
        <v>70</v>
      </c>
      <c r="R560" s="256">
        <f>J560*L560</f>
        <v>250000</v>
      </c>
      <c r="S560" s="188"/>
      <c r="T560" s="7"/>
    </row>
    <row r="561" spans="1:20" s="189" customFormat="1" ht="15" customHeight="1" x14ac:dyDescent="0.15">
      <c r="A561" s="28"/>
      <c r="B561" s="25"/>
      <c r="C561" s="34"/>
      <c r="D561" s="135"/>
      <c r="E561" s="84"/>
      <c r="F561" s="84"/>
      <c r="G561" s="417"/>
      <c r="H561" s="465"/>
      <c r="I561" s="23" t="s">
        <v>628</v>
      </c>
      <c r="J561" s="183">
        <v>30000</v>
      </c>
      <c r="K561" s="25" t="s">
        <v>602</v>
      </c>
      <c r="L561" s="320">
        <v>8</v>
      </c>
      <c r="M561" s="320" t="s">
        <v>608</v>
      </c>
      <c r="N561" s="320"/>
      <c r="O561" s="320"/>
      <c r="P561" s="320"/>
      <c r="Q561" s="66" t="s">
        <v>605</v>
      </c>
      <c r="R561" s="256">
        <f>J561*L561</f>
        <v>240000</v>
      </c>
      <c r="S561" s="188"/>
      <c r="T561" s="7"/>
    </row>
    <row r="562" spans="1:20" s="189" customFormat="1" ht="15" customHeight="1" x14ac:dyDescent="0.15">
      <c r="A562" s="28"/>
      <c r="B562" s="25"/>
      <c r="C562" s="34"/>
      <c r="D562" s="135"/>
      <c r="E562" s="84"/>
      <c r="F562" s="84"/>
      <c r="G562" s="417"/>
      <c r="H562" s="465"/>
      <c r="I562" s="23"/>
      <c r="J562" s="183"/>
      <c r="K562" s="25"/>
      <c r="L562" s="320"/>
      <c r="M562" s="320"/>
      <c r="N562" s="320"/>
      <c r="O562" s="320"/>
      <c r="P562" s="320"/>
      <c r="Q562" s="66"/>
      <c r="R562" s="250"/>
      <c r="S562" s="188"/>
      <c r="T562" s="7"/>
    </row>
    <row r="563" spans="1:20" s="189" customFormat="1" ht="15" customHeight="1" x14ac:dyDescent="0.15">
      <c r="A563" s="27"/>
      <c r="B563" s="20"/>
      <c r="C563" s="31"/>
      <c r="D563" s="216"/>
      <c r="E563" s="88"/>
      <c r="F563" s="88"/>
      <c r="G563" s="420"/>
      <c r="H563" s="466"/>
      <c r="I563" s="18"/>
      <c r="J563" s="202"/>
      <c r="K563" s="20"/>
      <c r="L563" s="319"/>
      <c r="M563" s="20"/>
      <c r="N563" s="20"/>
      <c r="O563" s="20"/>
      <c r="P563" s="20"/>
      <c r="Q563" s="233" t="s">
        <v>172</v>
      </c>
      <c r="R563" s="239">
        <f>SUM(R555,R556,R557,R558,R559)</f>
        <v>23506800</v>
      </c>
      <c r="S563" s="188">
        <v>0</v>
      </c>
      <c r="T563" s="7">
        <f>R563-S563</f>
        <v>23506800</v>
      </c>
    </row>
    <row r="564" spans="1:20" s="189" customFormat="1" ht="15" customHeight="1" x14ac:dyDescent="0.15">
      <c r="A564" s="28"/>
      <c r="B564" s="25"/>
      <c r="C564" s="28"/>
      <c r="D564" s="680" t="s">
        <v>267</v>
      </c>
      <c r="E564" s="693">
        <v>11700</v>
      </c>
      <c r="F564" s="693">
        <f>S598/1000</f>
        <v>3563</v>
      </c>
      <c r="G564" s="673">
        <f>F564+F567-E564-E567</f>
        <v>41242.929999999993</v>
      </c>
      <c r="H564" s="688">
        <f>G564/(E564+E567)</f>
        <v>0.20633225938785105</v>
      </c>
      <c r="I564" s="258" t="s">
        <v>559</v>
      </c>
      <c r="J564" s="114"/>
      <c r="K564" s="219"/>
      <c r="L564" s="219"/>
      <c r="M564" s="219"/>
      <c r="N564" s="219"/>
      <c r="O564" s="219"/>
      <c r="P564" s="219"/>
      <c r="Q564" s="219"/>
      <c r="R564" s="167">
        <f>SUM(R565:R567)</f>
        <v>1152000</v>
      </c>
      <c r="S564" s="188"/>
      <c r="T564" s="7"/>
    </row>
    <row r="565" spans="1:20" s="189" customFormat="1" ht="15" customHeight="1" x14ac:dyDescent="0.15">
      <c r="A565" s="28"/>
      <c r="B565" s="25"/>
      <c r="C565" s="28"/>
      <c r="D565" s="680"/>
      <c r="E565" s="693"/>
      <c r="F565" s="693"/>
      <c r="G565" s="673"/>
      <c r="H565" s="688"/>
      <c r="I565" s="258" t="s">
        <v>560</v>
      </c>
      <c r="J565" s="114">
        <v>12000</v>
      </c>
      <c r="K565" s="305" t="s">
        <v>67</v>
      </c>
      <c r="L565" s="305" t="s">
        <v>268</v>
      </c>
      <c r="M565" s="305" t="s">
        <v>67</v>
      </c>
      <c r="N565" s="305" t="s">
        <v>214</v>
      </c>
      <c r="O565" s="305" t="s">
        <v>555</v>
      </c>
      <c r="P565" s="305" t="s">
        <v>556</v>
      </c>
      <c r="Q565" s="305" t="s">
        <v>70</v>
      </c>
      <c r="R565" s="167">
        <v>576000</v>
      </c>
      <c r="S565" s="188"/>
      <c r="T565" s="7"/>
    </row>
    <row r="566" spans="1:20" s="189" customFormat="1" ht="15" customHeight="1" x14ac:dyDescent="0.15">
      <c r="A566" s="28"/>
      <c r="B566" s="25"/>
      <c r="C566" s="28"/>
      <c r="D566" s="680"/>
      <c r="E566" s="693"/>
      <c r="F566" s="693"/>
      <c r="G566" s="673"/>
      <c r="H566" s="688"/>
      <c r="I566" s="258" t="s">
        <v>561</v>
      </c>
      <c r="J566" s="114">
        <v>15000</v>
      </c>
      <c r="K566" s="219" t="s">
        <v>67</v>
      </c>
      <c r="L566" s="219" t="s">
        <v>557</v>
      </c>
      <c r="M566" s="219" t="s">
        <v>67</v>
      </c>
      <c r="N566" s="219" t="s">
        <v>214</v>
      </c>
      <c r="O566" s="219" t="s">
        <v>457</v>
      </c>
      <c r="P566" s="219" t="s">
        <v>558</v>
      </c>
      <c r="Q566" s="219" t="s">
        <v>70</v>
      </c>
      <c r="R566" s="167">
        <v>360000</v>
      </c>
      <c r="S566" s="188"/>
      <c r="T566" s="7"/>
    </row>
    <row r="567" spans="1:20" s="189" customFormat="1" ht="15" customHeight="1" x14ac:dyDescent="0.15">
      <c r="A567" s="28"/>
      <c r="B567" s="25"/>
      <c r="C567" s="64"/>
      <c r="D567" s="680"/>
      <c r="E567" s="693">
        <v>188186</v>
      </c>
      <c r="F567" s="693">
        <f>T598/1000</f>
        <v>237565.93</v>
      </c>
      <c r="G567" s="673"/>
      <c r="H567" s="688"/>
      <c r="I567" s="226" t="s">
        <v>562</v>
      </c>
      <c r="J567" s="114">
        <v>18000</v>
      </c>
      <c r="K567" s="219" t="s">
        <v>67</v>
      </c>
      <c r="L567" s="219" t="s">
        <v>269</v>
      </c>
      <c r="M567" s="219" t="s">
        <v>67</v>
      </c>
      <c r="N567" s="219" t="s">
        <v>214</v>
      </c>
      <c r="O567" s="219" t="s">
        <v>457</v>
      </c>
      <c r="P567" s="219" t="s">
        <v>558</v>
      </c>
      <c r="Q567" s="219" t="s">
        <v>70</v>
      </c>
      <c r="R567" s="167">
        <v>216000</v>
      </c>
      <c r="S567" s="188"/>
      <c r="T567" s="7"/>
    </row>
    <row r="568" spans="1:20" s="189" customFormat="1" ht="15" customHeight="1" x14ac:dyDescent="0.15">
      <c r="A568" s="28"/>
      <c r="B568" s="25"/>
      <c r="C568" s="64"/>
      <c r="D568" s="680"/>
      <c r="E568" s="693"/>
      <c r="F568" s="693"/>
      <c r="G568" s="673"/>
      <c r="H568" s="688"/>
      <c r="I568" s="226" t="s">
        <v>563</v>
      </c>
      <c r="J568" s="193"/>
      <c r="K568" s="219"/>
      <c r="L568" s="219"/>
      <c r="M568" s="219"/>
      <c r="N568" s="219"/>
      <c r="O568" s="219"/>
      <c r="P568" s="219"/>
      <c r="Q568" s="219"/>
      <c r="R568" s="167">
        <f>SUM(R569:R571)</f>
        <v>600000</v>
      </c>
      <c r="S568" s="188"/>
      <c r="T568" s="7"/>
    </row>
    <row r="569" spans="1:20" s="189" customFormat="1" ht="15" customHeight="1" x14ac:dyDescent="0.15">
      <c r="A569" s="28"/>
      <c r="B569" s="25"/>
      <c r="C569" s="64"/>
      <c r="D569" s="135"/>
      <c r="E569" s="84"/>
      <c r="F569" s="84"/>
      <c r="G569" s="336"/>
      <c r="H569" s="413"/>
      <c r="I569" s="258" t="s">
        <v>564</v>
      </c>
      <c r="J569" s="259">
        <v>4000</v>
      </c>
      <c r="K569" s="219" t="s">
        <v>457</v>
      </c>
      <c r="L569" s="219" t="s">
        <v>567</v>
      </c>
      <c r="M569" s="219" t="s">
        <v>568</v>
      </c>
      <c r="N569" s="219" t="s">
        <v>457</v>
      </c>
      <c r="O569" s="219" t="s">
        <v>569</v>
      </c>
      <c r="P569" s="219" t="s">
        <v>570</v>
      </c>
      <c r="Q569" s="219" t="s">
        <v>70</v>
      </c>
      <c r="R569" s="167">
        <f>J569*L569*O569</f>
        <v>200000</v>
      </c>
      <c r="S569" s="188"/>
      <c r="T569" s="7"/>
    </row>
    <row r="570" spans="1:20" s="189" customFormat="1" ht="15" customHeight="1" x14ac:dyDescent="0.15">
      <c r="A570" s="28"/>
      <c r="B570" s="25"/>
      <c r="C570" s="64"/>
      <c r="D570" s="135"/>
      <c r="E570" s="84"/>
      <c r="F570" s="84"/>
      <c r="G570" s="336"/>
      <c r="H570" s="413"/>
      <c r="I570" s="258" t="s">
        <v>565</v>
      </c>
      <c r="J570" s="259">
        <v>4000</v>
      </c>
      <c r="K570" s="305" t="s">
        <v>457</v>
      </c>
      <c r="L570" s="305" t="s">
        <v>567</v>
      </c>
      <c r="M570" s="305" t="s">
        <v>568</v>
      </c>
      <c r="N570" s="305" t="s">
        <v>457</v>
      </c>
      <c r="O570" s="305" t="s">
        <v>569</v>
      </c>
      <c r="P570" s="305" t="s">
        <v>570</v>
      </c>
      <c r="Q570" s="219" t="s">
        <v>70</v>
      </c>
      <c r="R570" s="167">
        <f>J570*L570*O570</f>
        <v>200000</v>
      </c>
      <c r="S570" s="188"/>
      <c r="T570" s="7"/>
    </row>
    <row r="571" spans="1:20" s="189" customFormat="1" ht="15" customHeight="1" x14ac:dyDescent="0.15">
      <c r="A571" s="28"/>
      <c r="B571" s="25"/>
      <c r="C571" s="64"/>
      <c r="D571" s="135"/>
      <c r="E571" s="84"/>
      <c r="F571" s="84"/>
      <c r="G571" s="336"/>
      <c r="H571" s="413"/>
      <c r="I571" s="260" t="s">
        <v>566</v>
      </c>
      <c r="J571" s="259">
        <v>4000</v>
      </c>
      <c r="K571" s="305" t="s">
        <v>457</v>
      </c>
      <c r="L571" s="305" t="s">
        <v>567</v>
      </c>
      <c r="M571" s="305" t="s">
        <v>568</v>
      </c>
      <c r="N571" s="305" t="s">
        <v>457</v>
      </c>
      <c r="O571" s="305" t="s">
        <v>569</v>
      </c>
      <c r="P571" s="305" t="s">
        <v>570</v>
      </c>
      <c r="Q571" s="233" t="s">
        <v>70</v>
      </c>
      <c r="R571" s="167">
        <f>J571*L571*O571</f>
        <v>200000</v>
      </c>
      <c r="S571" s="188"/>
      <c r="T571" s="7"/>
    </row>
    <row r="572" spans="1:20" s="189" customFormat="1" ht="15" customHeight="1" x14ac:dyDescent="0.15">
      <c r="A572" s="28"/>
      <c r="B572" s="25"/>
      <c r="C572" s="64"/>
      <c r="D572" s="135"/>
      <c r="E572" s="84"/>
      <c r="F572" s="84"/>
      <c r="G572" s="336"/>
      <c r="H572" s="413"/>
      <c r="I572" s="255" t="s">
        <v>571</v>
      </c>
      <c r="J572" s="193"/>
      <c r="K572" s="305"/>
      <c r="L572" s="305"/>
      <c r="M572" s="305"/>
      <c r="N572" s="305"/>
      <c r="O572" s="305"/>
      <c r="P572" s="305"/>
      <c r="Q572" s="305"/>
      <c r="R572" s="167">
        <f>SUM(R573:R575)</f>
        <v>370640</v>
      </c>
      <c r="S572" s="188"/>
      <c r="T572" s="7"/>
    </row>
    <row r="573" spans="1:20" s="189" customFormat="1" ht="15" customHeight="1" x14ac:dyDescent="0.15">
      <c r="A573" s="28"/>
      <c r="B573" s="25"/>
      <c r="C573" s="64"/>
      <c r="D573" s="135"/>
      <c r="E573" s="84"/>
      <c r="F573" s="84"/>
      <c r="G573" s="336"/>
      <c r="H573" s="413"/>
      <c r="I573" s="255" t="s">
        <v>572</v>
      </c>
      <c r="J573" s="259">
        <v>170000</v>
      </c>
      <c r="K573" s="305" t="s">
        <v>457</v>
      </c>
      <c r="L573" s="305" t="s">
        <v>569</v>
      </c>
      <c r="M573" s="305" t="s">
        <v>577</v>
      </c>
      <c r="N573" s="305" t="s">
        <v>457</v>
      </c>
      <c r="O573" s="305" t="s">
        <v>569</v>
      </c>
      <c r="P573" s="305" t="s">
        <v>570</v>
      </c>
      <c r="Q573" s="305" t="s">
        <v>70</v>
      </c>
      <c r="R573" s="167">
        <f>J573*L573*O573</f>
        <v>170000</v>
      </c>
      <c r="S573" s="188"/>
      <c r="T573" s="7"/>
    </row>
    <row r="574" spans="1:20" s="189" customFormat="1" ht="15" customHeight="1" x14ac:dyDescent="0.15">
      <c r="A574" s="28"/>
      <c r="B574" s="25"/>
      <c r="C574" s="64"/>
      <c r="D574" s="135"/>
      <c r="E574" s="84"/>
      <c r="F574" s="84"/>
      <c r="G574" s="336"/>
      <c r="H574" s="413"/>
      <c r="I574" s="260" t="s">
        <v>573</v>
      </c>
      <c r="J574" s="259">
        <v>105840</v>
      </c>
      <c r="K574" s="305" t="s">
        <v>457</v>
      </c>
      <c r="L574" s="305" t="s">
        <v>575</v>
      </c>
      <c r="M574" s="305" t="s">
        <v>578</v>
      </c>
      <c r="N574" s="305" t="s">
        <v>457</v>
      </c>
      <c r="O574" s="305" t="s">
        <v>569</v>
      </c>
      <c r="P574" s="305" t="s">
        <v>570</v>
      </c>
      <c r="Q574" s="305" t="s">
        <v>70</v>
      </c>
      <c r="R574" s="167">
        <f>J574*L574*O574</f>
        <v>105840</v>
      </c>
      <c r="S574" s="188"/>
      <c r="T574" s="7"/>
    </row>
    <row r="575" spans="1:20" s="189" customFormat="1" ht="15" customHeight="1" x14ac:dyDescent="0.15">
      <c r="A575" s="28"/>
      <c r="B575" s="25"/>
      <c r="C575" s="64"/>
      <c r="D575" s="135"/>
      <c r="E575" s="84"/>
      <c r="F575" s="84"/>
      <c r="G575" s="336"/>
      <c r="H575" s="413"/>
      <c r="I575" s="255" t="s">
        <v>574</v>
      </c>
      <c r="J575" s="259">
        <v>94800</v>
      </c>
      <c r="K575" s="305" t="s">
        <v>457</v>
      </c>
      <c r="L575" s="305" t="s">
        <v>576</v>
      </c>
      <c r="M575" s="305" t="s">
        <v>577</v>
      </c>
      <c r="N575" s="305" t="s">
        <v>457</v>
      </c>
      <c r="O575" s="305" t="s">
        <v>569</v>
      </c>
      <c r="P575" s="305" t="s">
        <v>570</v>
      </c>
      <c r="Q575" s="233" t="s">
        <v>70</v>
      </c>
      <c r="R575" s="167">
        <f>J575*L575*O575</f>
        <v>94800</v>
      </c>
      <c r="S575" s="188"/>
      <c r="T575" s="7"/>
    </row>
    <row r="576" spans="1:20" s="189" customFormat="1" ht="15" customHeight="1" x14ac:dyDescent="0.15">
      <c r="A576" s="28"/>
      <c r="B576" s="25"/>
      <c r="C576" s="64"/>
      <c r="D576" s="135"/>
      <c r="E576" s="84"/>
      <c r="F576" s="84"/>
      <c r="G576" s="336"/>
      <c r="H576" s="413"/>
      <c r="I576" s="255" t="s">
        <v>579</v>
      </c>
      <c r="J576" s="195">
        <v>2420000</v>
      </c>
      <c r="K576" s="219" t="s">
        <v>580</v>
      </c>
      <c r="L576" s="196" t="s">
        <v>581</v>
      </c>
      <c r="M576" s="219" t="s">
        <v>582</v>
      </c>
      <c r="N576" s="196"/>
      <c r="O576" s="219"/>
      <c r="P576" s="219"/>
      <c r="Q576" s="219" t="s">
        <v>483</v>
      </c>
      <c r="R576" s="115">
        <f>J576*L576</f>
        <v>29040000</v>
      </c>
      <c r="S576" s="188"/>
      <c r="T576" s="7"/>
    </row>
    <row r="577" spans="1:20" s="189" customFormat="1" ht="15" customHeight="1" x14ac:dyDescent="0.15">
      <c r="A577" s="28"/>
      <c r="B577" s="25"/>
      <c r="C577" s="64"/>
      <c r="D577" s="135"/>
      <c r="E577" s="85"/>
      <c r="F577" s="85"/>
      <c r="G577" s="336"/>
      <c r="H577" s="413"/>
      <c r="I577" s="306" t="s">
        <v>583</v>
      </c>
      <c r="J577" s="195">
        <v>1668330</v>
      </c>
      <c r="K577" s="355" t="s">
        <v>1005</v>
      </c>
      <c r="L577" s="355" t="s">
        <v>1006</v>
      </c>
      <c r="M577" s="355" t="s">
        <v>1007</v>
      </c>
      <c r="N577" s="355"/>
      <c r="O577" s="355"/>
      <c r="P577" s="355"/>
      <c r="Q577" s="355" t="s">
        <v>1009</v>
      </c>
      <c r="R577" s="115">
        <f>J577*L577</f>
        <v>20019960</v>
      </c>
      <c r="S577" s="188"/>
      <c r="T577" s="7"/>
    </row>
    <row r="578" spans="1:20" s="189" customFormat="1" ht="15" customHeight="1" x14ac:dyDescent="0.15">
      <c r="A578" s="28"/>
      <c r="B578" s="25"/>
      <c r="C578" s="64"/>
      <c r="D578" s="303"/>
      <c r="E578" s="85"/>
      <c r="F578" s="85"/>
      <c r="G578" s="336"/>
      <c r="H578" s="413"/>
      <c r="I578" s="306" t="s">
        <v>585</v>
      </c>
      <c r="J578" s="195">
        <v>90000</v>
      </c>
      <c r="K578" s="355" t="s">
        <v>457</v>
      </c>
      <c r="L578" s="355" t="s">
        <v>584</v>
      </c>
      <c r="M578" s="355" t="s">
        <v>482</v>
      </c>
      <c r="N578" s="355"/>
      <c r="O578" s="355"/>
      <c r="P578" s="355"/>
      <c r="Q578" s="355" t="s">
        <v>483</v>
      </c>
      <c r="R578" s="115">
        <f>J578*L578</f>
        <v>1260000</v>
      </c>
      <c r="S578" s="188"/>
      <c r="T578" s="7"/>
    </row>
    <row r="579" spans="1:20" s="189" customFormat="1" ht="15" customHeight="1" x14ac:dyDescent="0.15">
      <c r="A579" s="28"/>
      <c r="B579" s="25"/>
      <c r="C579" s="64"/>
      <c r="D579" s="303"/>
      <c r="E579" s="85"/>
      <c r="F579" s="85"/>
      <c r="G579" s="336"/>
      <c r="H579" s="413"/>
      <c r="I579" s="306" t="s">
        <v>586</v>
      </c>
      <c r="J579" s="195">
        <v>150000</v>
      </c>
      <c r="K579" s="355" t="s">
        <v>457</v>
      </c>
      <c r="L579" s="355" t="s">
        <v>587</v>
      </c>
      <c r="M579" s="355" t="s">
        <v>474</v>
      </c>
      <c r="N579" s="355"/>
      <c r="O579" s="355"/>
      <c r="P579" s="355"/>
      <c r="Q579" s="355" t="s">
        <v>483</v>
      </c>
      <c r="R579" s="115">
        <f>J579*L579</f>
        <v>300000</v>
      </c>
      <c r="S579" s="188"/>
      <c r="T579" s="7"/>
    </row>
    <row r="580" spans="1:20" s="189" customFormat="1" ht="14.25" customHeight="1" x14ac:dyDescent="0.15">
      <c r="A580" s="28"/>
      <c r="B580" s="25"/>
      <c r="C580" s="64"/>
      <c r="D580" s="303"/>
      <c r="E580" s="85"/>
      <c r="F580" s="85"/>
      <c r="G580" s="336"/>
      <c r="H580" s="413"/>
      <c r="I580" s="306" t="s">
        <v>588</v>
      </c>
      <c r="J580" s="195">
        <v>550000</v>
      </c>
      <c r="K580" s="355" t="s">
        <v>1004</v>
      </c>
      <c r="L580" s="355" t="s">
        <v>1010</v>
      </c>
      <c r="M580" s="355" t="s">
        <v>1011</v>
      </c>
      <c r="N580" s="355"/>
      <c r="O580" s="355"/>
      <c r="P580" s="355"/>
      <c r="Q580" s="355" t="s">
        <v>1008</v>
      </c>
      <c r="R580" s="115">
        <v>1387000</v>
      </c>
      <c r="S580" s="188"/>
      <c r="T580" s="7"/>
    </row>
    <row r="581" spans="1:20" s="189" customFormat="1" ht="14.25" customHeight="1" x14ac:dyDescent="0.15">
      <c r="A581" s="28"/>
      <c r="B581" s="25"/>
      <c r="C581" s="64"/>
      <c r="D581" s="352"/>
      <c r="E581" s="85"/>
      <c r="F581" s="85"/>
      <c r="G581" s="336"/>
      <c r="H581" s="413"/>
      <c r="I581" s="357"/>
      <c r="J581" s="195"/>
      <c r="K581" s="355"/>
      <c r="L581" s="355"/>
      <c r="M581" s="355"/>
      <c r="N581" s="355"/>
      <c r="O581" s="355"/>
      <c r="P581" s="355"/>
      <c r="Q581" s="355"/>
      <c r="R581" s="85">
        <v>3563000</v>
      </c>
      <c r="S581" s="188"/>
      <c r="T581" s="7"/>
    </row>
    <row r="582" spans="1:20" s="189" customFormat="1" ht="15" customHeight="1" x14ac:dyDescent="0.15">
      <c r="A582" s="28"/>
      <c r="B582" s="25"/>
      <c r="C582" s="64"/>
      <c r="D582" s="135"/>
      <c r="E582" s="85"/>
      <c r="F582" s="85"/>
      <c r="G582" s="336"/>
      <c r="H582" s="413"/>
      <c r="I582" s="255" t="s">
        <v>590</v>
      </c>
      <c r="J582" s="195"/>
      <c r="K582" s="355"/>
      <c r="L582" s="355"/>
      <c r="M582" s="355"/>
      <c r="N582" s="355"/>
      <c r="O582" s="355"/>
      <c r="P582" s="355"/>
      <c r="Q582" s="355"/>
      <c r="R582" s="115">
        <f>SUM(R583:R587)</f>
        <v>133038000</v>
      </c>
      <c r="S582" s="188"/>
      <c r="T582" s="7"/>
    </row>
    <row r="583" spans="1:20" s="189" customFormat="1" ht="15" customHeight="1" x14ac:dyDescent="0.15">
      <c r="A583" s="28"/>
      <c r="B583" s="25"/>
      <c r="C583" s="64"/>
      <c r="D583" s="135"/>
      <c r="E583" s="85"/>
      <c r="F583" s="85"/>
      <c r="G583" s="336"/>
      <c r="H583" s="413"/>
      <c r="I583" s="255" t="s">
        <v>270</v>
      </c>
      <c r="J583" s="195">
        <v>36000</v>
      </c>
      <c r="K583" s="355" t="s">
        <v>67</v>
      </c>
      <c r="L583" s="355" t="s">
        <v>271</v>
      </c>
      <c r="M583" s="355" t="s">
        <v>272</v>
      </c>
      <c r="N583" s="355" t="s">
        <v>67</v>
      </c>
      <c r="O583" s="355" t="s">
        <v>262</v>
      </c>
      <c r="P583" s="355" t="s">
        <v>68</v>
      </c>
      <c r="Q583" s="355" t="s">
        <v>70</v>
      </c>
      <c r="R583" s="115">
        <f>J583*L583*O583</f>
        <v>64800000</v>
      </c>
      <c r="S583" s="188"/>
      <c r="T583" s="7"/>
    </row>
    <row r="584" spans="1:20" s="189" customFormat="1" ht="15" customHeight="1" x14ac:dyDescent="0.15">
      <c r="A584" s="28"/>
      <c r="B584" s="25"/>
      <c r="C584" s="64"/>
      <c r="D584" s="135"/>
      <c r="E584" s="85"/>
      <c r="F584" s="85"/>
      <c r="G584" s="336"/>
      <c r="H584" s="413"/>
      <c r="I584" s="255" t="s">
        <v>273</v>
      </c>
      <c r="J584" s="195">
        <v>33000</v>
      </c>
      <c r="K584" s="355" t="s">
        <v>67</v>
      </c>
      <c r="L584" s="355" t="s">
        <v>257</v>
      </c>
      <c r="M584" s="355" t="s">
        <v>274</v>
      </c>
      <c r="N584" s="355" t="s">
        <v>67</v>
      </c>
      <c r="O584" s="355" t="s">
        <v>275</v>
      </c>
      <c r="P584" s="355" t="s">
        <v>171</v>
      </c>
      <c r="Q584" s="355" t="s">
        <v>70</v>
      </c>
      <c r="R584" s="115">
        <f>J584*L584*O584</f>
        <v>8250000</v>
      </c>
      <c r="S584" s="188"/>
      <c r="T584" s="7"/>
    </row>
    <row r="585" spans="1:20" s="189" customFormat="1" ht="15" customHeight="1" x14ac:dyDescent="0.15">
      <c r="A585" s="28"/>
      <c r="B585" s="25"/>
      <c r="C585" s="64"/>
      <c r="D585" s="135"/>
      <c r="E585" s="85"/>
      <c r="F585" s="85"/>
      <c r="G585" s="336"/>
      <c r="H585" s="413"/>
      <c r="I585" s="255" t="s">
        <v>276</v>
      </c>
      <c r="J585" s="195">
        <v>33000</v>
      </c>
      <c r="K585" s="355" t="s">
        <v>67</v>
      </c>
      <c r="L585" s="355" t="s">
        <v>259</v>
      </c>
      <c r="M585" s="355" t="s">
        <v>274</v>
      </c>
      <c r="N585" s="355" t="s">
        <v>67</v>
      </c>
      <c r="O585" s="355" t="s">
        <v>212</v>
      </c>
      <c r="P585" s="355" t="s">
        <v>69</v>
      </c>
      <c r="Q585" s="355" t="s">
        <v>70</v>
      </c>
      <c r="R585" s="115">
        <f>J585*L585*O585</f>
        <v>3168000</v>
      </c>
      <c r="S585" s="188"/>
      <c r="T585" s="7"/>
    </row>
    <row r="586" spans="1:20" s="189" customFormat="1" ht="15" customHeight="1" x14ac:dyDescent="0.15">
      <c r="A586" s="28"/>
      <c r="B586" s="25"/>
      <c r="C586" s="64"/>
      <c r="D586" s="135"/>
      <c r="E586" s="85"/>
      <c r="F586" s="85"/>
      <c r="G586" s="336"/>
      <c r="H586" s="413"/>
      <c r="I586" s="255" t="s">
        <v>277</v>
      </c>
      <c r="J586" s="195">
        <v>22000</v>
      </c>
      <c r="K586" s="355" t="s">
        <v>1014</v>
      </c>
      <c r="L586" s="355" t="s">
        <v>1015</v>
      </c>
      <c r="M586" s="355" t="s">
        <v>1014</v>
      </c>
      <c r="N586" s="355" t="s">
        <v>1012</v>
      </c>
      <c r="O586" s="355" t="s">
        <v>1014</v>
      </c>
      <c r="P586" s="355" t="s">
        <v>1016</v>
      </c>
      <c r="Q586" s="355" t="s">
        <v>1008</v>
      </c>
      <c r="R586" s="115">
        <v>47520000</v>
      </c>
      <c r="S586" s="188"/>
      <c r="T586" s="7"/>
    </row>
    <row r="587" spans="1:20" s="189" customFormat="1" ht="15" customHeight="1" x14ac:dyDescent="0.15">
      <c r="A587" s="28"/>
      <c r="B587" s="25"/>
      <c r="C587" s="64"/>
      <c r="D587" s="303"/>
      <c r="E587" s="85"/>
      <c r="F587" s="85"/>
      <c r="G587" s="336"/>
      <c r="H587" s="413"/>
      <c r="I587" s="307" t="s">
        <v>589</v>
      </c>
      <c r="J587" s="195">
        <v>31000</v>
      </c>
      <c r="K587" s="355" t="s">
        <v>1014</v>
      </c>
      <c r="L587" s="355" t="s">
        <v>1013</v>
      </c>
      <c r="M587" s="355" t="s">
        <v>1017</v>
      </c>
      <c r="N587" s="355" t="s">
        <v>1004</v>
      </c>
      <c r="O587" s="355" t="s">
        <v>1018</v>
      </c>
      <c r="P587" s="355" t="s">
        <v>1019</v>
      </c>
      <c r="Q587" s="355" t="s">
        <v>1020</v>
      </c>
      <c r="R587" s="115">
        <f>J587*L587*O587</f>
        <v>9300000</v>
      </c>
      <c r="S587" s="188"/>
      <c r="T587" s="7"/>
    </row>
    <row r="588" spans="1:20" s="189" customFormat="1" ht="15" customHeight="1" x14ac:dyDescent="0.15">
      <c r="A588" s="28"/>
      <c r="B588" s="25"/>
      <c r="C588" s="64"/>
      <c r="D588" s="135"/>
      <c r="E588" s="85"/>
      <c r="F588" s="85"/>
      <c r="G588" s="336"/>
      <c r="H588" s="413"/>
      <c r="I588" s="196" t="s">
        <v>591</v>
      </c>
      <c r="J588" s="195"/>
      <c r="K588" s="353"/>
      <c r="L588" s="353"/>
      <c r="M588" s="353"/>
      <c r="N588" s="353"/>
      <c r="O588" s="353"/>
      <c r="P588" s="353"/>
      <c r="Q588" s="355"/>
      <c r="R588" s="115">
        <f>SUM(R589:R590)</f>
        <v>830000</v>
      </c>
      <c r="S588" s="188"/>
      <c r="T588" s="7"/>
    </row>
    <row r="589" spans="1:20" s="189" customFormat="1" ht="15" customHeight="1" x14ac:dyDescent="0.15">
      <c r="A589" s="28"/>
      <c r="B589" s="25"/>
      <c r="C589" s="64"/>
      <c r="D589" s="135"/>
      <c r="E589" s="85"/>
      <c r="F589" s="85"/>
      <c r="G589" s="336"/>
      <c r="H589" s="413"/>
      <c r="I589" s="196" t="s">
        <v>210</v>
      </c>
      <c r="J589" s="195">
        <v>20000</v>
      </c>
      <c r="K589" s="353" t="s">
        <v>67</v>
      </c>
      <c r="L589" s="353" t="s">
        <v>250</v>
      </c>
      <c r="M589" s="353" t="s">
        <v>592</v>
      </c>
      <c r="N589" s="353" t="s">
        <v>448</v>
      </c>
      <c r="O589" s="353" t="s">
        <v>593</v>
      </c>
      <c r="P589" s="353" t="s">
        <v>594</v>
      </c>
      <c r="Q589" s="355" t="s">
        <v>70</v>
      </c>
      <c r="R589" s="115">
        <f>J589*L589*O589</f>
        <v>800000</v>
      </c>
      <c r="S589" s="188"/>
      <c r="T589" s="7"/>
    </row>
    <row r="590" spans="1:20" s="189" customFormat="1" ht="15" customHeight="1" x14ac:dyDescent="0.15">
      <c r="A590" s="28"/>
      <c r="B590" s="25"/>
      <c r="C590" s="64"/>
      <c r="D590" s="135"/>
      <c r="E590" s="85"/>
      <c r="F590" s="85"/>
      <c r="G590" s="336"/>
      <c r="H590" s="413"/>
      <c r="I590" s="196" t="s">
        <v>278</v>
      </c>
      <c r="J590" s="195">
        <v>30000</v>
      </c>
      <c r="K590" s="353" t="s">
        <v>67</v>
      </c>
      <c r="L590" s="353" t="s">
        <v>232</v>
      </c>
      <c r="M590" s="353" t="s">
        <v>477</v>
      </c>
      <c r="N590" s="353"/>
      <c r="O590" s="353"/>
      <c r="P590" s="353"/>
      <c r="Q590" s="355" t="s">
        <v>70</v>
      </c>
      <c r="R590" s="115">
        <f>J590*L590</f>
        <v>30000</v>
      </c>
      <c r="S590" s="188"/>
      <c r="T590" s="7"/>
    </row>
    <row r="591" spans="1:20" s="189" customFormat="1" ht="15" customHeight="1" x14ac:dyDescent="0.15">
      <c r="A591" s="28"/>
      <c r="B591" s="25"/>
      <c r="C591" s="64"/>
      <c r="D591" s="135"/>
      <c r="E591" s="85"/>
      <c r="F591" s="85"/>
      <c r="G591" s="336"/>
      <c r="H591" s="413"/>
      <c r="I591" s="196" t="s">
        <v>280</v>
      </c>
      <c r="J591" s="183"/>
      <c r="K591" s="353"/>
      <c r="L591" s="353"/>
      <c r="M591" s="353"/>
      <c r="N591" s="353"/>
      <c r="O591" s="353"/>
      <c r="P591" s="353"/>
      <c r="Q591" s="355"/>
      <c r="R591" s="167">
        <v>120000</v>
      </c>
      <c r="S591" s="188"/>
      <c r="T591" s="7"/>
    </row>
    <row r="592" spans="1:20" s="189" customFormat="1" ht="15" customHeight="1" x14ac:dyDescent="0.15">
      <c r="A592" s="28"/>
      <c r="B592" s="25"/>
      <c r="C592" s="64"/>
      <c r="D592" s="135"/>
      <c r="E592" s="85"/>
      <c r="F592" s="85"/>
      <c r="G592" s="336"/>
      <c r="H592" s="413"/>
      <c r="I592" s="331" t="s">
        <v>281</v>
      </c>
      <c r="J592" s="114"/>
      <c r="K592" s="353"/>
      <c r="L592" s="354"/>
      <c r="M592" s="353"/>
      <c r="N592" s="353"/>
      <c r="O592" s="353"/>
      <c r="P592" s="353"/>
      <c r="Q592" s="355"/>
      <c r="R592" s="167">
        <f>SUM(R593:R595)</f>
        <v>16448330</v>
      </c>
      <c r="S592" s="188"/>
      <c r="T592" s="7"/>
    </row>
    <row r="593" spans="1:20" s="189" customFormat="1" ht="15" customHeight="1" x14ac:dyDescent="0.15">
      <c r="A593" s="28"/>
      <c r="B593" s="25"/>
      <c r="C593" s="64"/>
      <c r="D593" s="135"/>
      <c r="E593" s="85"/>
      <c r="F593" s="85"/>
      <c r="G593" s="336"/>
      <c r="H593" s="413"/>
      <c r="I593" s="196" t="s">
        <v>595</v>
      </c>
      <c r="J593" s="114">
        <v>55600</v>
      </c>
      <c r="K593" s="353" t="s">
        <v>67</v>
      </c>
      <c r="L593" s="354">
        <v>250</v>
      </c>
      <c r="M593" s="353" t="s">
        <v>225</v>
      </c>
      <c r="N593" s="353" t="s">
        <v>67</v>
      </c>
      <c r="O593" s="353" t="s">
        <v>232</v>
      </c>
      <c r="P593" s="353" t="s">
        <v>68</v>
      </c>
      <c r="Q593" s="355" t="s">
        <v>70</v>
      </c>
      <c r="R593" s="167">
        <f>J593*L593*O593</f>
        <v>13900000</v>
      </c>
      <c r="S593" s="188"/>
      <c r="T593" s="7"/>
    </row>
    <row r="594" spans="1:20" s="189" customFormat="1" ht="15" customHeight="1" x14ac:dyDescent="0.15">
      <c r="A594" s="28"/>
      <c r="B594" s="25"/>
      <c r="C594" s="64"/>
      <c r="D594" s="135"/>
      <c r="E594" s="85"/>
      <c r="F594" s="85"/>
      <c r="G594" s="336"/>
      <c r="H594" s="413"/>
      <c r="I594" s="196" t="s">
        <v>596</v>
      </c>
      <c r="J594" s="114">
        <f>R593</f>
        <v>13900000</v>
      </c>
      <c r="K594" s="353" t="s">
        <v>67</v>
      </c>
      <c r="L594" s="354">
        <v>0.1</v>
      </c>
      <c r="M594" s="353" t="s">
        <v>396</v>
      </c>
      <c r="N594" s="353" t="s">
        <v>67</v>
      </c>
      <c r="O594" s="353" t="s">
        <v>232</v>
      </c>
      <c r="P594" s="353" t="s">
        <v>68</v>
      </c>
      <c r="Q594" s="355" t="s">
        <v>70</v>
      </c>
      <c r="R594" s="167">
        <f>J594*L594*O594</f>
        <v>1390000</v>
      </c>
      <c r="S594" s="188"/>
      <c r="T594" s="7"/>
    </row>
    <row r="595" spans="1:20" s="189" customFormat="1" ht="15" customHeight="1" x14ac:dyDescent="0.15">
      <c r="A595" s="28"/>
      <c r="B595" s="25"/>
      <c r="C595" s="64"/>
      <c r="D595" s="135"/>
      <c r="E595" s="85"/>
      <c r="F595" s="85"/>
      <c r="G595" s="336"/>
      <c r="H595" s="413"/>
      <c r="I595" s="196" t="s">
        <v>597</v>
      </c>
      <c r="J595" s="114">
        <f>R593</f>
        <v>13900000</v>
      </c>
      <c r="K595" s="330" t="s">
        <v>598</v>
      </c>
      <c r="L595" s="354">
        <v>12</v>
      </c>
      <c r="M595" s="353"/>
      <c r="N595" s="353"/>
      <c r="O595" s="353"/>
      <c r="P595" s="353"/>
      <c r="Q595" s="355"/>
      <c r="R595" s="167">
        <v>1158330</v>
      </c>
      <c r="S595" s="188"/>
      <c r="T595" s="7"/>
    </row>
    <row r="596" spans="1:20" s="189" customFormat="1" ht="15" customHeight="1" x14ac:dyDescent="0.15">
      <c r="A596" s="28"/>
      <c r="B596" s="25"/>
      <c r="C596" s="64"/>
      <c r="D596" s="135"/>
      <c r="E596" s="85"/>
      <c r="F596" s="85"/>
      <c r="G596" s="336"/>
      <c r="H596" s="413"/>
      <c r="I596" s="367" t="s">
        <v>1021</v>
      </c>
      <c r="J596" s="195">
        <v>33000000</v>
      </c>
      <c r="K596" s="355" t="s">
        <v>1005</v>
      </c>
      <c r="L596" s="355" t="s">
        <v>1022</v>
      </c>
      <c r="M596" s="355" t="s">
        <v>1023</v>
      </c>
      <c r="N596" s="355"/>
      <c r="O596" s="355"/>
      <c r="P596" s="355"/>
      <c r="Q596" s="355" t="s">
        <v>1024</v>
      </c>
      <c r="R596" s="115">
        <f>J596*L596</f>
        <v>33000000</v>
      </c>
      <c r="S596" s="188"/>
      <c r="T596" s="7"/>
    </row>
    <row r="597" spans="1:20" s="189" customFormat="1" ht="15" customHeight="1" x14ac:dyDescent="0.15">
      <c r="A597" s="28"/>
      <c r="B597" s="25"/>
      <c r="C597" s="64"/>
      <c r="D597" s="352"/>
      <c r="E597" s="85"/>
      <c r="F597" s="85"/>
      <c r="G597" s="336"/>
      <c r="H597" s="413"/>
      <c r="I597" s="366"/>
      <c r="J597" s="363"/>
      <c r="K597" s="364"/>
      <c r="L597" s="364"/>
      <c r="M597" s="364"/>
      <c r="N597" s="364"/>
      <c r="O597" s="364"/>
      <c r="P597" s="364"/>
      <c r="Q597" s="364"/>
      <c r="R597" s="365"/>
      <c r="S597" s="188"/>
      <c r="T597" s="7"/>
    </row>
    <row r="598" spans="1:20" s="189" customFormat="1" ht="15" customHeight="1" x14ac:dyDescent="0.15">
      <c r="A598" s="28"/>
      <c r="B598" s="25"/>
      <c r="C598" s="64"/>
      <c r="D598" s="135"/>
      <c r="E598" s="85"/>
      <c r="F598" s="85"/>
      <c r="G598" s="336"/>
      <c r="H598" s="413"/>
      <c r="I598" s="255"/>
      <c r="J598" s="195"/>
      <c r="K598" s="219"/>
      <c r="L598" s="219"/>
      <c r="M598" s="219"/>
      <c r="N598" s="219"/>
      <c r="O598" s="219"/>
      <c r="P598" s="219"/>
      <c r="Q598" s="219" t="s">
        <v>13</v>
      </c>
      <c r="R598" s="261">
        <f>SUM(R564,R568,R572,R576,R577,R578,R579,R580,R582,R588,R591,R592,R596,R581)</f>
        <v>241128930</v>
      </c>
      <c r="S598" s="188">
        <f>R581</f>
        <v>3563000</v>
      </c>
      <c r="T598" s="7">
        <f>R598-S598</f>
        <v>237565930</v>
      </c>
    </row>
    <row r="599" spans="1:20" s="189" customFormat="1" ht="15" customHeight="1" x14ac:dyDescent="0.15">
      <c r="A599" s="27"/>
      <c r="B599" s="20"/>
      <c r="C599" s="17"/>
      <c r="D599" s="17"/>
      <c r="E599" s="205"/>
      <c r="F599" s="205"/>
      <c r="G599" s="411"/>
      <c r="H599" s="396"/>
      <c r="I599" s="18"/>
      <c r="J599" s="202"/>
      <c r="K599" s="20"/>
      <c r="L599" s="20"/>
      <c r="M599" s="746"/>
      <c r="N599" s="746"/>
      <c r="O599" s="20"/>
      <c r="P599" s="20"/>
      <c r="Q599" s="20"/>
      <c r="R599" s="262"/>
      <c r="S599" s="188"/>
      <c r="T599" s="7"/>
    </row>
    <row r="600" spans="1:20" s="189" customFormat="1" ht="15" customHeight="1" x14ac:dyDescent="0.15">
      <c r="A600" s="311"/>
      <c r="B600" s="15"/>
      <c r="C600" s="311"/>
      <c r="D600" s="679" t="s">
        <v>282</v>
      </c>
      <c r="E600" s="693">
        <v>0</v>
      </c>
      <c r="F600" s="693">
        <f>S606/1000</f>
        <v>0</v>
      </c>
      <c r="G600" s="671">
        <f>F600+F602-E600-E602</f>
        <v>-14999.96</v>
      </c>
      <c r="H600" s="696">
        <v>1</v>
      </c>
      <c r="I600" s="15" t="s">
        <v>283</v>
      </c>
      <c r="J600" s="182"/>
      <c r="K600" s="15"/>
      <c r="L600" s="15"/>
      <c r="M600" s="15"/>
      <c r="N600" s="15"/>
      <c r="O600" s="15"/>
      <c r="P600" s="15"/>
      <c r="Q600" s="15"/>
      <c r="R600" s="39"/>
      <c r="S600" s="188"/>
      <c r="T600" s="7"/>
    </row>
    <row r="601" spans="1:20" s="189" customFormat="1" ht="15" customHeight="1" x14ac:dyDescent="0.15">
      <c r="A601" s="28"/>
      <c r="B601" s="25"/>
      <c r="C601" s="28"/>
      <c r="D601" s="680"/>
      <c r="E601" s="693"/>
      <c r="F601" s="693"/>
      <c r="G601" s="673"/>
      <c r="H601" s="697"/>
      <c r="I601" s="25" t="s">
        <v>284</v>
      </c>
      <c r="J601" s="113"/>
      <c r="K601" s="25"/>
      <c r="L601" s="25"/>
      <c r="M601" s="25"/>
      <c r="N601" s="25"/>
      <c r="O601" s="25"/>
      <c r="P601" s="25"/>
      <c r="Q601" s="25"/>
      <c r="R601" s="167">
        <v>0</v>
      </c>
      <c r="S601" s="188"/>
      <c r="T601" s="7"/>
    </row>
    <row r="602" spans="1:20" s="189" customFormat="1" ht="15" customHeight="1" x14ac:dyDescent="0.15">
      <c r="A602" s="28"/>
      <c r="B602" s="25"/>
      <c r="C602" s="28"/>
      <c r="D602" s="680"/>
      <c r="E602" s="693">
        <v>34268</v>
      </c>
      <c r="F602" s="693">
        <f>T606/1000</f>
        <v>19268.04</v>
      </c>
      <c r="G602" s="673"/>
      <c r="H602" s="697"/>
      <c r="I602" s="23" t="s">
        <v>285</v>
      </c>
      <c r="J602" s="124"/>
      <c r="K602" s="25"/>
      <c r="L602" s="25"/>
      <c r="M602" s="25"/>
      <c r="N602" s="25"/>
      <c r="O602" s="25"/>
      <c r="P602" s="25"/>
      <c r="Q602" s="25"/>
      <c r="R602" s="167">
        <v>0</v>
      </c>
      <c r="S602" s="188"/>
      <c r="T602" s="7"/>
    </row>
    <row r="603" spans="1:20" s="189" customFormat="1" ht="15" customHeight="1" x14ac:dyDescent="0.15">
      <c r="A603" s="28"/>
      <c r="B603" s="23"/>
      <c r="C603" s="28"/>
      <c r="D603" s="680"/>
      <c r="E603" s="693"/>
      <c r="F603" s="693"/>
      <c r="G603" s="673"/>
      <c r="H603" s="697"/>
      <c r="I603" s="25" t="s">
        <v>286</v>
      </c>
      <c r="J603" s="113"/>
      <c r="K603" s="25"/>
      <c r="L603" s="25"/>
      <c r="M603" s="25"/>
      <c r="N603" s="25"/>
      <c r="O603" s="25"/>
      <c r="P603" s="25"/>
      <c r="Q603" s="25"/>
      <c r="R603" s="167">
        <v>132000</v>
      </c>
      <c r="S603" s="188"/>
      <c r="T603" s="7"/>
    </row>
    <row r="604" spans="1:20" s="189" customFormat="1" ht="15" customHeight="1" x14ac:dyDescent="0.15">
      <c r="A604" s="28"/>
      <c r="B604" s="25"/>
      <c r="C604" s="28"/>
      <c r="D604" s="313"/>
      <c r="E604" s="84"/>
      <c r="F604" s="84"/>
      <c r="G604" s="417"/>
      <c r="H604" s="413"/>
      <c r="I604" s="23" t="s">
        <v>287</v>
      </c>
      <c r="J604" s="124">
        <v>1594670</v>
      </c>
      <c r="K604" s="25" t="s">
        <v>67</v>
      </c>
      <c r="L604" s="25" t="s">
        <v>214</v>
      </c>
      <c r="M604" s="25"/>
      <c r="N604" s="25"/>
      <c r="O604" s="25"/>
      <c r="P604" s="25"/>
      <c r="Q604" s="25" t="s">
        <v>70</v>
      </c>
      <c r="R604" s="115">
        <v>19136040</v>
      </c>
      <c r="S604" s="188"/>
      <c r="T604" s="7"/>
    </row>
    <row r="605" spans="1:20" s="189" customFormat="1" ht="15" customHeight="1" x14ac:dyDescent="0.15">
      <c r="A605" s="28"/>
      <c r="B605" s="25"/>
      <c r="C605" s="28"/>
      <c r="D605" s="313"/>
      <c r="E605" s="84"/>
      <c r="F605" s="84"/>
      <c r="G605" s="417"/>
      <c r="H605" s="413"/>
      <c r="I605" s="23"/>
      <c r="J605" s="124"/>
      <c r="K605" s="25"/>
      <c r="L605" s="25"/>
      <c r="M605" s="25"/>
      <c r="N605" s="25"/>
      <c r="O605" s="25"/>
      <c r="P605" s="25"/>
      <c r="Q605" s="25"/>
      <c r="R605" s="191"/>
      <c r="S605" s="188"/>
      <c r="T605" s="7"/>
    </row>
    <row r="606" spans="1:20" s="189" customFormat="1" ht="15" customHeight="1" x14ac:dyDescent="0.15">
      <c r="A606" s="312"/>
      <c r="B606" s="20"/>
      <c r="C606" s="312"/>
      <c r="D606" s="310"/>
      <c r="E606" s="88"/>
      <c r="F606" s="88"/>
      <c r="G606" s="420"/>
      <c r="H606" s="414"/>
      <c r="I606" s="18"/>
      <c r="J606" s="184"/>
      <c r="K606" s="20"/>
      <c r="L606" s="20"/>
      <c r="M606" s="20"/>
      <c r="N606" s="20"/>
      <c r="O606" s="20"/>
      <c r="P606" s="20"/>
      <c r="Q606" s="20" t="s">
        <v>946</v>
      </c>
      <c r="R606" s="190">
        <f>SUM(R602:R605)</f>
        <v>19268040</v>
      </c>
      <c r="S606" s="188">
        <v>0</v>
      </c>
      <c r="T606" s="7">
        <f>R606-S606</f>
        <v>19268040</v>
      </c>
    </row>
    <row r="607" spans="1:20" s="189" customFormat="1" ht="15" customHeight="1" x14ac:dyDescent="0.15">
      <c r="A607" s="28"/>
      <c r="B607" s="25"/>
      <c r="C607" s="28"/>
      <c r="D607" s="692" t="s">
        <v>288</v>
      </c>
      <c r="E607" s="693">
        <v>0</v>
      </c>
      <c r="F607" s="693">
        <f>S634/1000</f>
        <v>9200</v>
      </c>
      <c r="G607" s="662">
        <f>F607+F609-E607-E609</f>
        <v>-4186.739999999998</v>
      </c>
      <c r="H607" s="664">
        <f>G607/(E607+E609)</f>
        <v>-0.17803036101543557</v>
      </c>
      <c r="I607" s="23" t="s">
        <v>1035</v>
      </c>
      <c r="J607" s="195"/>
      <c r="K607" s="196"/>
      <c r="L607" s="196"/>
      <c r="M607" s="355"/>
      <c r="N607" s="196"/>
      <c r="O607" s="196"/>
      <c r="P607" s="196"/>
      <c r="Q607" s="196"/>
      <c r="R607" s="197">
        <f>SUM(R608:R610)</f>
        <v>1040820</v>
      </c>
      <c r="S607" s="188"/>
      <c r="T607" s="7"/>
    </row>
    <row r="608" spans="1:20" s="189" customFormat="1" ht="15" customHeight="1" x14ac:dyDescent="0.15">
      <c r="A608" s="28"/>
      <c r="B608" s="25"/>
      <c r="C608" s="28"/>
      <c r="D608" s="692"/>
      <c r="E608" s="693"/>
      <c r="F608" s="693"/>
      <c r="G608" s="662"/>
      <c r="H608" s="664"/>
      <c r="I608" s="23" t="s">
        <v>1036</v>
      </c>
      <c r="J608" s="195">
        <v>9130</v>
      </c>
      <c r="K608" s="196" t="s">
        <v>67</v>
      </c>
      <c r="L608" s="24">
        <v>30</v>
      </c>
      <c r="M608" s="355" t="s">
        <v>219</v>
      </c>
      <c r="N608" s="353"/>
      <c r="O608" s="353"/>
      <c r="P608" s="353"/>
      <c r="Q608" s="196" t="s">
        <v>70</v>
      </c>
      <c r="R608" s="197">
        <f>J608*L608</f>
        <v>273900</v>
      </c>
      <c r="S608" s="188"/>
      <c r="T608" s="7"/>
    </row>
    <row r="609" spans="1:20" s="189" customFormat="1" ht="15" customHeight="1" x14ac:dyDescent="0.15">
      <c r="A609" s="28"/>
      <c r="B609" s="25"/>
      <c r="C609" s="28"/>
      <c r="D609" s="692"/>
      <c r="E609" s="693">
        <v>23517</v>
      </c>
      <c r="F609" s="693">
        <f>T634/1000</f>
        <v>10130.26</v>
      </c>
      <c r="G609" s="662"/>
      <c r="H609" s="664"/>
      <c r="I609" s="23" t="s">
        <v>1037</v>
      </c>
      <c r="J609" s="195">
        <v>9130</v>
      </c>
      <c r="K609" s="196" t="s">
        <v>67</v>
      </c>
      <c r="L609" s="24">
        <v>44</v>
      </c>
      <c r="M609" s="355" t="s">
        <v>219</v>
      </c>
      <c r="N609" s="196"/>
      <c r="O609" s="196"/>
      <c r="P609" s="196"/>
      <c r="Q609" s="196" t="s">
        <v>70</v>
      </c>
      <c r="R609" s="197">
        <f t="shared" ref="R609:R610" si="15">J609*L609</f>
        <v>401720</v>
      </c>
      <c r="S609" s="188"/>
      <c r="T609" s="7"/>
    </row>
    <row r="610" spans="1:20" s="189" customFormat="1" ht="15" customHeight="1" x14ac:dyDescent="0.15">
      <c r="A610" s="28"/>
      <c r="B610" s="25"/>
      <c r="C610" s="28"/>
      <c r="D610" s="692"/>
      <c r="E610" s="693"/>
      <c r="F610" s="693"/>
      <c r="G610" s="662"/>
      <c r="H610" s="664"/>
      <c r="I610" s="23" t="s">
        <v>1038</v>
      </c>
      <c r="J610" s="195">
        <v>9130</v>
      </c>
      <c r="K610" s="196" t="s">
        <v>67</v>
      </c>
      <c r="L610" s="24">
        <v>40</v>
      </c>
      <c r="M610" s="196" t="s">
        <v>219</v>
      </c>
      <c r="N610" s="196"/>
      <c r="O610" s="196"/>
      <c r="P610" s="196"/>
      <c r="Q610" s="196" t="s">
        <v>70</v>
      </c>
      <c r="R610" s="197">
        <f t="shared" si="15"/>
        <v>365200</v>
      </c>
      <c r="S610" s="188"/>
      <c r="T610" s="7"/>
    </row>
    <row r="611" spans="1:20" s="189" customFormat="1" ht="15" customHeight="1" x14ac:dyDescent="0.15">
      <c r="A611" s="28"/>
      <c r="B611" s="25"/>
      <c r="C611" s="28"/>
      <c r="D611" s="135"/>
      <c r="E611" s="84"/>
      <c r="F611" s="84"/>
      <c r="G611" s="404"/>
      <c r="H611" s="449"/>
      <c r="I611" s="23" t="s">
        <v>1039</v>
      </c>
      <c r="J611" s="195"/>
      <c r="K611" s="196"/>
      <c r="L611" s="24"/>
      <c r="M611" s="355"/>
      <c r="N611" s="355"/>
      <c r="O611" s="355"/>
      <c r="P611" s="355"/>
      <c r="Q611" s="196" t="s">
        <v>70</v>
      </c>
      <c r="R611" s="197">
        <f>SUM(R612:R613)</f>
        <v>362340</v>
      </c>
      <c r="S611" s="188"/>
      <c r="T611" s="7"/>
    </row>
    <row r="612" spans="1:20" s="189" customFormat="1" ht="15" customHeight="1" x14ac:dyDescent="0.15">
      <c r="A612" s="28"/>
      <c r="B612" s="25"/>
      <c r="C612" s="28"/>
      <c r="D612" s="135"/>
      <c r="E612" s="84"/>
      <c r="F612" s="84"/>
      <c r="G612" s="404"/>
      <c r="H612" s="449"/>
      <c r="I612" s="23" t="s">
        <v>1040</v>
      </c>
      <c r="J612" s="195">
        <v>17600</v>
      </c>
      <c r="K612" s="196" t="s">
        <v>67</v>
      </c>
      <c r="L612" s="24">
        <v>18</v>
      </c>
      <c r="M612" s="353" t="s">
        <v>289</v>
      </c>
      <c r="N612" s="355"/>
      <c r="O612" s="355"/>
      <c r="P612" s="355"/>
      <c r="Q612" s="196" t="s">
        <v>70</v>
      </c>
      <c r="R612" s="197">
        <f t="shared" ref="R612:R613" si="16">J612*L612</f>
        <v>316800</v>
      </c>
      <c r="S612" s="188"/>
      <c r="T612" s="7"/>
    </row>
    <row r="613" spans="1:20" s="189" customFormat="1" ht="15" customHeight="1" x14ac:dyDescent="0.15">
      <c r="A613" s="28"/>
      <c r="B613" s="25"/>
      <c r="C613" s="28"/>
      <c r="D613" s="135"/>
      <c r="E613" s="84"/>
      <c r="F613" s="84"/>
      <c r="G613" s="404"/>
      <c r="H613" s="449"/>
      <c r="I613" s="23" t="s">
        <v>1041</v>
      </c>
      <c r="J613" s="195">
        <v>15180</v>
      </c>
      <c r="K613" s="196" t="s">
        <v>67</v>
      </c>
      <c r="L613" s="24">
        <v>3</v>
      </c>
      <c r="M613" s="355" t="s">
        <v>289</v>
      </c>
      <c r="N613" s="196"/>
      <c r="O613" s="196"/>
      <c r="P613" s="196"/>
      <c r="Q613" s="196" t="s">
        <v>70</v>
      </c>
      <c r="R613" s="197">
        <f t="shared" si="16"/>
        <v>45540</v>
      </c>
      <c r="S613" s="188"/>
      <c r="T613" s="7"/>
    </row>
    <row r="614" spans="1:20" s="189" customFormat="1" ht="15" customHeight="1" x14ac:dyDescent="0.15">
      <c r="A614" s="28"/>
      <c r="B614" s="25"/>
      <c r="C614" s="28"/>
      <c r="D614" s="135"/>
      <c r="E614" s="84"/>
      <c r="F614" s="84"/>
      <c r="G614" s="404"/>
      <c r="H614" s="449"/>
      <c r="I614" s="23" t="s">
        <v>1042</v>
      </c>
      <c r="J614" s="25"/>
      <c r="K614" s="196"/>
      <c r="L614" s="24"/>
      <c r="M614" s="355"/>
      <c r="N614" s="355"/>
      <c r="O614" s="355"/>
      <c r="P614" s="355"/>
      <c r="Q614" s="196" t="s">
        <v>70</v>
      </c>
      <c r="R614" s="197">
        <f>SUM(R615:R616)</f>
        <v>1546600</v>
      </c>
      <c r="S614" s="188"/>
      <c r="T614" s="7"/>
    </row>
    <row r="615" spans="1:20" s="189" customFormat="1" ht="15" customHeight="1" x14ac:dyDescent="0.15">
      <c r="A615" s="28"/>
      <c r="B615" s="25"/>
      <c r="C615" s="28"/>
      <c r="D615" s="135"/>
      <c r="E615" s="84"/>
      <c r="F615" s="84"/>
      <c r="G615" s="404"/>
      <c r="H615" s="449"/>
      <c r="I615" s="23" t="s">
        <v>1043</v>
      </c>
      <c r="J615" s="195">
        <v>418</v>
      </c>
      <c r="K615" s="196" t="s">
        <v>67</v>
      </c>
      <c r="L615" s="24">
        <v>1700</v>
      </c>
      <c r="M615" s="355" t="s">
        <v>200</v>
      </c>
      <c r="N615" s="355"/>
      <c r="O615" s="355"/>
      <c r="P615" s="355"/>
      <c r="Q615" s="196" t="s">
        <v>70</v>
      </c>
      <c r="R615" s="197">
        <f t="shared" ref="R615:R619" si="17">J615*L615</f>
        <v>710600</v>
      </c>
      <c r="S615" s="188"/>
      <c r="T615" s="7"/>
    </row>
    <row r="616" spans="1:20" s="189" customFormat="1" ht="15" customHeight="1" x14ac:dyDescent="0.15">
      <c r="A616" s="28"/>
      <c r="B616" s="25"/>
      <c r="C616" s="28"/>
      <c r="D616" s="135"/>
      <c r="E616" s="84"/>
      <c r="F616" s="84"/>
      <c r="G616" s="404"/>
      <c r="H616" s="449"/>
      <c r="I616" s="23" t="s">
        <v>1044</v>
      </c>
      <c r="J616" s="195">
        <v>418</v>
      </c>
      <c r="K616" s="196" t="s">
        <v>67</v>
      </c>
      <c r="L616" s="24">
        <v>2000</v>
      </c>
      <c r="M616" s="355" t="s">
        <v>200</v>
      </c>
      <c r="N616" s="355"/>
      <c r="O616" s="355"/>
      <c r="P616" s="355"/>
      <c r="Q616" s="196" t="s">
        <v>70</v>
      </c>
      <c r="R616" s="197">
        <f t="shared" si="17"/>
        <v>836000</v>
      </c>
      <c r="S616" s="188"/>
      <c r="T616" s="7"/>
    </row>
    <row r="617" spans="1:20" s="189" customFormat="1" ht="15" customHeight="1" x14ac:dyDescent="0.15">
      <c r="A617" s="28"/>
      <c r="B617" s="25"/>
      <c r="C617" s="28"/>
      <c r="D617" s="135"/>
      <c r="E617" s="84"/>
      <c r="F617" s="84"/>
      <c r="G617" s="404"/>
      <c r="H617" s="449"/>
      <c r="I617" s="23" t="s">
        <v>1045</v>
      </c>
      <c r="J617" s="195">
        <v>341</v>
      </c>
      <c r="K617" s="196" t="s">
        <v>67</v>
      </c>
      <c r="L617" s="24">
        <v>3000</v>
      </c>
      <c r="M617" s="355" t="s">
        <v>200</v>
      </c>
      <c r="N617" s="355"/>
      <c r="O617" s="355"/>
      <c r="P617" s="355"/>
      <c r="Q617" s="196" t="s">
        <v>70</v>
      </c>
      <c r="R617" s="197">
        <f t="shared" si="17"/>
        <v>1023000</v>
      </c>
      <c r="S617" s="188"/>
      <c r="T617" s="7"/>
    </row>
    <row r="618" spans="1:20" s="189" customFormat="1" ht="15" customHeight="1" x14ac:dyDescent="0.15">
      <c r="A618" s="28"/>
      <c r="B618" s="25"/>
      <c r="C618" s="28"/>
      <c r="D618" s="135"/>
      <c r="E618" s="84"/>
      <c r="F618" s="84"/>
      <c r="G618" s="404"/>
      <c r="H618" s="449"/>
      <c r="I618" s="23" t="s">
        <v>1046</v>
      </c>
      <c r="J618" s="195">
        <v>63</v>
      </c>
      <c r="K618" s="196" t="s">
        <v>67</v>
      </c>
      <c r="L618" s="24">
        <v>1500</v>
      </c>
      <c r="M618" s="355" t="s">
        <v>200</v>
      </c>
      <c r="N618" s="355"/>
      <c r="O618" s="355"/>
      <c r="P618" s="355"/>
      <c r="Q618" s="196" t="s">
        <v>70</v>
      </c>
      <c r="R618" s="197">
        <f t="shared" si="17"/>
        <v>94500</v>
      </c>
      <c r="S618" s="188"/>
      <c r="T618" s="7"/>
    </row>
    <row r="619" spans="1:20" s="189" customFormat="1" ht="15" customHeight="1" x14ac:dyDescent="0.15">
      <c r="A619" s="28"/>
      <c r="B619" s="25"/>
      <c r="C619" s="28"/>
      <c r="D619" s="135"/>
      <c r="E619" s="84"/>
      <c r="F619" s="84"/>
      <c r="G619" s="404"/>
      <c r="H619" s="449"/>
      <c r="I619" s="23" t="s">
        <v>1047</v>
      </c>
      <c r="J619" s="195">
        <v>100000</v>
      </c>
      <c r="K619" s="196" t="s">
        <v>67</v>
      </c>
      <c r="L619" s="24">
        <v>2</v>
      </c>
      <c r="M619" s="355" t="s">
        <v>72</v>
      </c>
      <c r="N619" s="355"/>
      <c r="O619" s="355"/>
      <c r="P619" s="355"/>
      <c r="Q619" s="196" t="s">
        <v>70</v>
      </c>
      <c r="R619" s="197">
        <f t="shared" si="17"/>
        <v>200000</v>
      </c>
      <c r="S619" s="188"/>
      <c r="T619" s="7"/>
    </row>
    <row r="620" spans="1:20" s="189" customFormat="1" ht="15" customHeight="1" x14ac:dyDescent="0.15">
      <c r="A620" s="28"/>
      <c r="B620" s="25"/>
      <c r="C620" s="28"/>
      <c r="D620" s="135"/>
      <c r="E620" s="84"/>
      <c r="F620" s="84"/>
      <c r="G620" s="404"/>
      <c r="H620" s="449"/>
      <c r="I620" s="368" t="s">
        <v>1048</v>
      </c>
      <c r="J620" s="195">
        <v>100000</v>
      </c>
      <c r="K620" s="196" t="s">
        <v>1004</v>
      </c>
      <c r="L620" s="24">
        <v>2</v>
      </c>
      <c r="M620" s="355" t="s">
        <v>1025</v>
      </c>
      <c r="N620" s="355" t="s">
        <v>1005</v>
      </c>
      <c r="O620" s="355" t="s">
        <v>1026</v>
      </c>
      <c r="P620" s="355" t="s">
        <v>1027</v>
      </c>
      <c r="Q620" s="196" t="s">
        <v>1024</v>
      </c>
      <c r="R620" s="197">
        <f>J620*L620*O620</f>
        <v>400000</v>
      </c>
      <c r="S620" s="188"/>
      <c r="T620" s="7"/>
    </row>
    <row r="621" spans="1:20" s="189" customFormat="1" ht="15" customHeight="1" x14ac:dyDescent="0.15">
      <c r="A621" s="28"/>
      <c r="B621" s="25"/>
      <c r="C621" s="28"/>
      <c r="D621" s="352"/>
      <c r="E621" s="84"/>
      <c r="F621" s="84"/>
      <c r="G621" s="404"/>
      <c r="H621" s="449"/>
      <c r="I621" s="23" t="s">
        <v>1049</v>
      </c>
      <c r="J621" s="183">
        <v>22000</v>
      </c>
      <c r="K621" s="196" t="s">
        <v>457</v>
      </c>
      <c r="L621" s="24">
        <v>50</v>
      </c>
      <c r="M621" s="355" t="s">
        <v>551</v>
      </c>
      <c r="N621" s="355" t="s">
        <v>457</v>
      </c>
      <c r="O621" s="355" t="s">
        <v>552</v>
      </c>
      <c r="P621" s="355" t="s">
        <v>553</v>
      </c>
      <c r="Q621" s="196" t="s">
        <v>554</v>
      </c>
      <c r="R621" s="85">
        <v>9200000</v>
      </c>
      <c r="S621" s="188"/>
      <c r="T621" s="7"/>
    </row>
    <row r="622" spans="1:20" s="189" customFormat="1" ht="15" customHeight="1" x14ac:dyDescent="0.15">
      <c r="A622" s="28"/>
      <c r="B622" s="25"/>
      <c r="C622" s="28"/>
      <c r="D622" s="359"/>
      <c r="E622" s="84"/>
      <c r="F622" s="84"/>
      <c r="G622" s="404"/>
      <c r="H622" s="449"/>
      <c r="I622" s="23"/>
      <c r="J622" s="183"/>
      <c r="K622" s="196"/>
      <c r="L622" s="24"/>
      <c r="M622" s="360"/>
      <c r="N622" s="360"/>
      <c r="O622" s="360"/>
      <c r="P622" s="360"/>
      <c r="Q622" s="196"/>
      <c r="R622" s="85">
        <v>4000000</v>
      </c>
      <c r="S622" s="188"/>
      <c r="T622" s="7"/>
    </row>
    <row r="623" spans="1:20" s="189" customFormat="1" ht="15" customHeight="1" x14ac:dyDescent="0.15">
      <c r="A623" s="28"/>
      <c r="B623" s="25"/>
      <c r="C623" s="28"/>
      <c r="D623" s="303"/>
      <c r="E623" s="84"/>
      <c r="F623" s="84"/>
      <c r="G623" s="404"/>
      <c r="H623" s="449"/>
      <c r="I623" s="335" t="s">
        <v>1050</v>
      </c>
      <c r="J623" s="195"/>
      <c r="K623" s="196"/>
      <c r="L623" s="196"/>
      <c r="M623" s="355"/>
      <c r="N623" s="196"/>
      <c r="O623" s="196"/>
      <c r="P623" s="196"/>
      <c r="Q623" s="196"/>
      <c r="R623" s="250">
        <f>SUM(R624:R632)</f>
        <v>1463000</v>
      </c>
      <c r="S623" s="188"/>
      <c r="T623" s="7"/>
    </row>
    <row r="624" spans="1:20" s="189" customFormat="1" ht="15" customHeight="1" x14ac:dyDescent="0.15">
      <c r="A624" s="28"/>
      <c r="B624" s="25"/>
      <c r="C624" s="28"/>
      <c r="D624" s="352"/>
      <c r="E624" s="84"/>
      <c r="F624" s="84"/>
      <c r="G624" s="404"/>
      <c r="H624" s="449"/>
      <c r="I624" s="23" t="s">
        <v>1051</v>
      </c>
      <c r="J624" s="195">
        <v>1000</v>
      </c>
      <c r="K624" s="196" t="s">
        <v>1005</v>
      </c>
      <c r="L624" s="24">
        <v>10</v>
      </c>
      <c r="M624" s="355" t="s">
        <v>1028</v>
      </c>
      <c r="N624" s="353"/>
      <c r="O624" s="353"/>
      <c r="P624" s="353"/>
      <c r="Q624" s="196" t="s">
        <v>1024</v>
      </c>
      <c r="R624" s="197">
        <f>J624*L624</f>
        <v>10000</v>
      </c>
      <c r="S624" s="188"/>
      <c r="T624" s="7"/>
    </row>
    <row r="625" spans="1:20" s="189" customFormat="1" ht="15" customHeight="1" x14ac:dyDescent="0.15">
      <c r="A625" s="28"/>
      <c r="B625" s="25"/>
      <c r="C625" s="28"/>
      <c r="D625" s="352"/>
      <c r="E625" s="84"/>
      <c r="F625" s="84"/>
      <c r="G625" s="404"/>
      <c r="H625" s="449"/>
      <c r="I625" s="23" t="s">
        <v>1052</v>
      </c>
      <c r="J625" s="195">
        <v>18000</v>
      </c>
      <c r="K625" s="196" t="s">
        <v>1005</v>
      </c>
      <c r="L625" s="24">
        <v>2</v>
      </c>
      <c r="M625" s="355" t="s">
        <v>1029</v>
      </c>
      <c r="N625" s="196"/>
      <c r="O625" s="196"/>
      <c r="P625" s="196"/>
      <c r="Q625" s="196" t="s">
        <v>1024</v>
      </c>
      <c r="R625" s="197">
        <f t="shared" ref="R625:R626" si="18">J625*L625</f>
        <v>36000</v>
      </c>
      <c r="S625" s="188"/>
      <c r="T625" s="7"/>
    </row>
    <row r="626" spans="1:20" s="189" customFormat="1" ht="15" customHeight="1" x14ac:dyDescent="0.15">
      <c r="A626" s="28"/>
      <c r="B626" s="25"/>
      <c r="C626" s="28"/>
      <c r="D626" s="352"/>
      <c r="E626" s="84"/>
      <c r="F626" s="84"/>
      <c r="G626" s="404"/>
      <c r="H626" s="449"/>
      <c r="I626" s="23" t="s">
        <v>1053</v>
      </c>
      <c r="J626" s="195">
        <v>2000</v>
      </c>
      <c r="K626" s="196" t="s">
        <v>1005</v>
      </c>
      <c r="L626" s="24">
        <v>20</v>
      </c>
      <c r="M626" s="196" t="s">
        <v>1030</v>
      </c>
      <c r="N626" s="196"/>
      <c r="O626" s="196"/>
      <c r="P626" s="196"/>
      <c r="Q626" s="196" t="s">
        <v>1024</v>
      </c>
      <c r="R626" s="197">
        <f t="shared" si="18"/>
        <v>40000</v>
      </c>
      <c r="S626" s="188"/>
      <c r="T626" s="7"/>
    </row>
    <row r="627" spans="1:20" s="189" customFormat="1" ht="15" customHeight="1" x14ac:dyDescent="0.15">
      <c r="A627" s="28"/>
      <c r="B627" s="25"/>
      <c r="C627" s="28"/>
      <c r="D627" s="352"/>
      <c r="E627" s="84"/>
      <c r="F627" s="84"/>
      <c r="G627" s="404"/>
      <c r="H627" s="449"/>
      <c r="I627" s="23" t="s">
        <v>1054</v>
      </c>
      <c r="J627" s="195">
        <v>10000</v>
      </c>
      <c r="K627" s="196" t="s">
        <v>1031</v>
      </c>
      <c r="L627" s="24">
        <v>1</v>
      </c>
      <c r="M627" s="355" t="s">
        <v>1030</v>
      </c>
      <c r="N627" s="353"/>
      <c r="O627" s="353"/>
      <c r="P627" s="353"/>
      <c r="Q627" s="196" t="s">
        <v>1024</v>
      </c>
      <c r="R627" s="197">
        <f>J627*L627</f>
        <v>10000</v>
      </c>
      <c r="S627" s="188"/>
      <c r="T627" s="7"/>
    </row>
    <row r="628" spans="1:20" s="189" customFormat="1" ht="15" customHeight="1" x14ac:dyDescent="0.15">
      <c r="A628" s="28"/>
      <c r="B628" s="25"/>
      <c r="C628" s="28"/>
      <c r="D628" s="352"/>
      <c r="E628" s="84"/>
      <c r="F628" s="84"/>
      <c r="G628" s="404"/>
      <c r="H628" s="449"/>
      <c r="I628" s="23" t="s">
        <v>1055</v>
      </c>
      <c r="J628" s="195">
        <v>20000</v>
      </c>
      <c r="K628" s="196" t="s">
        <v>1005</v>
      </c>
      <c r="L628" s="24">
        <v>2</v>
      </c>
      <c r="M628" s="355" t="s">
        <v>1032</v>
      </c>
      <c r="N628" s="196"/>
      <c r="O628" s="196"/>
      <c r="P628" s="196"/>
      <c r="Q628" s="196" t="s">
        <v>1009</v>
      </c>
      <c r="R628" s="197">
        <f t="shared" ref="R628:R630" si="19">J628*L628</f>
        <v>40000</v>
      </c>
      <c r="S628" s="188"/>
      <c r="T628" s="7"/>
    </row>
    <row r="629" spans="1:20" s="189" customFormat="1" ht="15" customHeight="1" x14ac:dyDescent="0.15">
      <c r="A629" s="28"/>
      <c r="B629" s="25"/>
      <c r="C629" s="28"/>
      <c r="D629" s="352"/>
      <c r="E629" s="84"/>
      <c r="F629" s="84"/>
      <c r="G629" s="404"/>
      <c r="H629" s="449"/>
      <c r="I629" s="23" t="s">
        <v>1056</v>
      </c>
      <c r="J629" s="195">
        <v>300000</v>
      </c>
      <c r="K629" s="196" t="s">
        <v>1005</v>
      </c>
      <c r="L629" s="24">
        <v>1</v>
      </c>
      <c r="M629" s="355" t="s">
        <v>1033</v>
      </c>
      <c r="N629" s="196"/>
      <c r="O629" s="196"/>
      <c r="P629" s="196"/>
      <c r="Q629" s="196" t="s">
        <v>1024</v>
      </c>
      <c r="R629" s="197">
        <f t="shared" si="19"/>
        <v>300000</v>
      </c>
      <c r="S629" s="188"/>
      <c r="T629" s="7"/>
    </row>
    <row r="630" spans="1:20" s="189" customFormat="1" ht="15" customHeight="1" x14ac:dyDescent="0.15">
      <c r="A630" s="28"/>
      <c r="B630" s="25"/>
      <c r="C630" s="28"/>
      <c r="D630" s="352"/>
      <c r="E630" s="84"/>
      <c r="F630" s="84"/>
      <c r="G630" s="404"/>
      <c r="H630" s="449"/>
      <c r="I630" s="23" t="s">
        <v>1057</v>
      </c>
      <c r="J630" s="195">
        <v>300000</v>
      </c>
      <c r="K630" s="196" t="s">
        <v>1005</v>
      </c>
      <c r="L630" s="24">
        <v>3</v>
      </c>
      <c r="M630" s="196" t="s">
        <v>1030</v>
      </c>
      <c r="N630" s="196"/>
      <c r="O630" s="196"/>
      <c r="P630" s="196"/>
      <c r="Q630" s="196" t="s">
        <v>1009</v>
      </c>
      <c r="R630" s="197">
        <f t="shared" si="19"/>
        <v>900000</v>
      </c>
      <c r="S630" s="188"/>
      <c r="T630" s="7"/>
    </row>
    <row r="631" spans="1:20" s="189" customFormat="1" ht="15" customHeight="1" x14ac:dyDescent="0.15">
      <c r="A631" s="28"/>
      <c r="B631" s="25"/>
      <c r="C631" s="28"/>
      <c r="D631" s="352"/>
      <c r="E631" s="84"/>
      <c r="F631" s="84"/>
      <c r="G631" s="404"/>
      <c r="H631" s="449"/>
      <c r="I631" s="23" t="s">
        <v>1058</v>
      </c>
      <c r="J631" s="195">
        <v>77000</v>
      </c>
      <c r="K631" s="196" t="s">
        <v>1005</v>
      </c>
      <c r="L631" s="24">
        <v>1</v>
      </c>
      <c r="M631" s="355" t="s">
        <v>1034</v>
      </c>
      <c r="N631" s="353"/>
      <c r="O631" s="353"/>
      <c r="P631" s="353"/>
      <c r="Q631" s="196" t="s">
        <v>1009</v>
      </c>
      <c r="R631" s="197">
        <f>J631*L631</f>
        <v>77000</v>
      </c>
      <c r="S631" s="188"/>
      <c r="T631" s="7"/>
    </row>
    <row r="632" spans="1:20" s="189" customFormat="1" ht="15" customHeight="1" x14ac:dyDescent="0.15">
      <c r="A632" s="28"/>
      <c r="B632" s="25"/>
      <c r="C632" s="28"/>
      <c r="D632" s="352"/>
      <c r="E632" s="84"/>
      <c r="F632" s="84"/>
      <c r="G632" s="404"/>
      <c r="H632" s="449"/>
      <c r="I632" s="23" t="s">
        <v>1059</v>
      </c>
      <c r="J632" s="195">
        <v>50000</v>
      </c>
      <c r="K632" s="196" t="s">
        <v>1031</v>
      </c>
      <c r="L632" s="24">
        <v>1</v>
      </c>
      <c r="M632" s="355" t="s">
        <v>1027</v>
      </c>
      <c r="N632" s="196"/>
      <c r="O632" s="196"/>
      <c r="P632" s="196"/>
      <c r="Q632" s="196" t="s">
        <v>1024</v>
      </c>
      <c r="R632" s="197">
        <f t="shared" ref="R632" si="20">J632*L632</f>
        <v>50000</v>
      </c>
      <c r="S632" s="188"/>
      <c r="T632" s="7"/>
    </row>
    <row r="633" spans="1:20" s="189" customFormat="1" ht="15" customHeight="1" x14ac:dyDescent="0.15">
      <c r="A633" s="28"/>
      <c r="B633" s="25"/>
      <c r="C633" s="28"/>
      <c r="D633" s="135"/>
      <c r="E633" s="84"/>
      <c r="F633" s="84"/>
      <c r="G633" s="417"/>
      <c r="H633" s="463"/>
      <c r="I633" s="23"/>
      <c r="J633" s="124"/>
      <c r="K633" s="124"/>
      <c r="L633" s="24"/>
      <c r="M633" s="124"/>
      <c r="N633" s="124"/>
      <c r="O633" s="124"/>
      <c r="P633" s="124"/>
      <c r="Q633" s="196"/>
      <c r="R633" s="172"/>
      <c r="S633" s="188"/>
      <c r="T633" s="7"/>
    </row>
    <row r="634" spans="1:20" s="189" customFormat="1" ht="15" customHeight="1" x14ac:dyDescent="0.15">
      <c r="A634" s="28"/>
      <c r="B634" s="25"/>
      <c r="C634" s="28"/>
      <c r="D634" s="216"/>
      <c r="E634" s="88"/>
      <c r="F634" s="88"/>
      <c r="G634" s="420"/>
      <c r="H634" s="467"/>
      <c r="I634" s="264"/>
      <c r="J634" s="232"/>
      <c r="K634" s="233"/>
      <c r="L634" s="233"/>
      <c r="M634" s="233"/>
      <c r="N634" s="233"/>
      <c r="O634" s="233"/>
      <c r="P634" s="233"/>
      <c r="Q634" s="20" t="s">
        <v>13</v>
      </c>
      <c r="R634" s="225">
        <f>SUM(R607,R611,R614,R617,R618,R619,R620,R621,R623,R622)</f>
        <v>19330260</v>
      </c>
      <c r="S634" s="188">
        <f>R621</f>
        <v>9200000</v>
      </c>
      <c r="T634" s="7">
        <f>R634-S634</f>
        <v>10130260</v>
      </c>
    </row>
    <row r="635" spans="1:20" s="189" customFormat="1" ht="15" customHeight="1" x14ac:dyDescent="0.15">
      <c r="A635" s="28"/>
      <c r="B635" s="26"/>
      <c r="C635" s="34"/>
      <c r="D635" s="680" t="s">
        <v>290</v>
      </c>
      <c r="E635" s="700">
        <v>0</v>
      </c>
      <c r="F635" s="700">
        <f>S638/1000</f>
        <v>0</v>
      </c>
      <c r="G635" s="673">
        <f>F635+F637-E635-E637</f>
        <v>1185</v>
      </c>
      <c r="H635" s="695">
        <f>G635/(E635+E637)</f>
        <v>0.10491367861885791</v>
      </c>
      <c r="I635" s="226" t="s">
        <v>291</v>
      </c>
      <c r="J635" s="195">
        <v>13000</v>
      </c>
      <c r="K635" s="196" t="s">
        <v>67</v>
      </c>
      <c r="L635" s="111">
        <v>80</v>
      </c>
      <c r="M635" s="219" t="s">
        <v>289</v>
      </c>
      <c r="N635" s="219" t="s">
        <v>67</v>
      </c>
      <c r="O635" s="111">
        <v>12</v>
      </c>
      <c r="P635" s="219" t="s">
        <v>236</v>
      </c>
      <c r="Q635" s="196" t="s">
        <v>70</v>
      </c>
      <c r="R635" s="117">
        <f>J635*L635*O635</f>
        <v>12480000</v>
      </c>
      <c r="S635" s="188"/>
      <c r="T635" s="7"/>
    </row>
    <row r="636" spans="1:20" s="189" customFormat="1" ht="15" customHeight="1" x14ac:dyDescent="0.15">
      <c r="A636" s="28"/>
      <c r="B636" s="26"/>
      <c r="C636" s="34"/>
      <c r="D636" s="680"/>
      <c r="E636" s="701"/>
      <c r="F636" s="701"/>
      <c r="G636" s="673"/>
      <c r="H636" s="695"/>
      <c r="I636" s="226"/>
      <c r="J636" s="223"/>
      <c r="K636" s="196"/>
      <c r="L636" s="219"/>
      <c r="M636" s="196"/>
      <c r="N636" s="196"/>
      <c r="O636" s="196"/>
      <c r="P636" s="196"/>
      <c r="Q636" s="219"/>
      <c r="R636" s="115"/>
      <c r="S636" s="188"/>
      <c r="T636" s="7"/>
    </row>
    <row r="637" spans="1:20" s="189" customFormat="1" ht="15" customHeight="1" x14ac:dyDescent="0.15">
      <c r="A637" s="28"/>
      <c r="B637" s="25"/>
      <c r="C637" s="34"/>
      <c r="D637" s="680"/>
      <c r="E637" s="658">
        <v>11295</v>
      </c>
      <c r="F637" s="658">
        <f>T638/1000</f>
        <v>12480</v>
      </c>
      <c r="G637" s="673"/>
      <c r="H637" s="695"/>
      <c r="I637" s="226"/>
      <c r="J637" s="24"/>
      <c r="K637" s="196"/>
      <c r="L637" s="333"/>
      <c r="M637" s="196"/>
      <c r="N637" s="196"/>
      <c r="O637" s="333"/>
      <c r="P637" s="196"/>
      <c r="Q637" s="316"/>
      <c r="R637" s="191"/>
      <c r="S637" s="188"/>
      <c r="T637" s="7"/>
    </row>
    <row r="638" spans="1:20" s="189" customFormat="1" ht="15" customHeight="1" x14ac:dyDescent="0.15">
      <c r="A638" s="28"/>
      <c r="B638" s="25"/>
      <c r="C638" s="28"/>
      <c r="D638" s="257"/>
      <c r="E638" s="661"/>
      <c r="F638" s="661"/>
      <c r="G638" s="468"/>
      <c r="H638" s="469"/>
      <c r="I638" s="242"/>
      <c r="J638" s="202"/>
      <c r="K638" s="233"/>
      <c r="L638" s="233"/>
      <c r="M638" s="233"/>
      <c r="N638" s="233"/>
      <c r="O638" s="233"/>
      <c r="P638" s="233"/>
      <c r="Q638" s="171" t="s">
        <v>13</v>
      </c>
      <c r="R638" s="190">
        <f>SUM(R635,R636)</f>
        <v>12480000</v>
      </c>
      <c r="S638" s="188">
        <v>0</v>
      </c>
      <c r="T638" s="7">
        <f>R638-S638</f>
        <v>12480000</v>
      </c>
    </row>
    <row r="639" spans="1:20" s="189" customFormat="1" ht="15" customHeight="1" x14ac:dyDescent="0.15">
      <c r="A639" s="28"/>
      <c r="B639" s="25"/>
      <c r="C639" s="28"/>
      <c r="D639" s="679" t="s">
        <v>292</v>
      </c>
      <c r="E639" s="656">
        <v>0</v>
      </c>
      <c r="F639" s="656">
        <f>S652/1000</f>
        <v>0</v>
      </c>
      <c r="G639" s="671">
        <f>F639+F642-E639-E642</f>
        <v>-641001.83100000001</v>
      </c>
      <c r="H639" s="687">
        <f>G639/(E639+E642)</f>
        <v>-0.96533803451111266</v>
      </c>
      <c r="I639" s="13" t="s">
        <v>1110</v>
      </c>
      <c r="J639" s="265"/>
      <c r="K639" s="241"/>
      <c r="L639" s="241"/>
      <c r="M639" s="241"/>
      <c r="N639" s="241"/>
      <c r="O639" s="241"/>
      <c r="P639" s="241"/>
      <c r="Q639" s="241"/>
      <c r="R639" s="213">
        <f>SUM(R640)</f>
        <v>2000000</v>
      </c>
      <c r="S639" s="188"/>
      <c r="T639" s="7"/>
    </row>
    <row r="640" spans="1:20" s="189" customFormat="1" ht="15" customHeight="1" x14ac:dyDescent="0.15">
      <c r="A640" s="28"/>
      <c r="B640" s="25"/>
      <c r="C640" s="28"/>
      <c r="D640" s="680"/>
      <c r="E640" s="657"/>
      <c r="F640" s="657"/>
      <c r="G640" s="673"/>
      <c r="H640" s="688"/>
      <c r="I640" s="23" t="s">
        <v>1111</v>
      </c>
      <c r="J640" s="114">
        <v>200000</v>
      </c>
      <c r="K640" s="305" t="s">
        <v>62</v>
      </c>
      <c r="L640" s="305" t="s">
        <v>1112</v>
      </c>
      <c r="M640" s="305" t="s">
        <v>105</v>
      </c>
      <c r="N640" s="305"/>
      <c r="O640" s="305"/>
      <c r="P640" s="305"/>
      <c r="Q640" s="305" t="s">
        <v>65</v>
      </c>
      <c r="R640" s="197">
        <f>J640*L640</f>
        <v>2000000</v>
      </c>
      <c r="S640" s="188"/>
      <c r="T640" s="7"/>
    </row>
    <row r="641" spans="1:20" s="189" customFormat="1" ht="15" customHeight="1" x14ac:dyDescent="0.15">
      <c r="A641" s="28"/>
      <c r="B641" s="25"/>
      <c r="C641" s="28"/>
      <c r="D641" s="680"/>
      <c r="E641" s="660"/>
      <c r="F641" s="660"/>
      <c r="G641" s="673"/>
      <c r="H641" s="688"/>
      <c r="I641" s="23" t="s">
        <v>1113</v>
      </c>
      <c r="J641" s="114">
        <v>19749</v>
      </c>
      <c r="K641" s="219" t="s">
        <v>62</v>
      </c>
      <c r="L641" s="219" t="s">
        <v>1114</v>
      </c>
      <c r="M641" s="219" t="s">
        <v>1115</v>
      </c>
      <c r="N641" s="219"/>
      <c r="O641" s="219"/>
      <c r="P641" s="219"/>
      <c r="Q641" s="219"/>
      <c r="R641" s="197">
        <v>16431169</v>
      </c>
      <c r="S641" s="188"/>
      <c r="T641" s="7"/>
    </row>
    <row r="642" spans="1:20" s="189" customFormat="1" ht="15" customHeight="1" x14ac:dyDescent="0.15">
      <c r="A642" s="28"/>
      <c r="B642" s="25"/>
      <c r="C642" s="28"/>
      <c r="D642" s="680"/>
      <c r="E642" s="656">
        <v>664018</v>
      </c>
      <c r="F642" s="656">
        <f>T652/1000</f>
        <v>23016.169000000002</v>
      </c>
      <c r="G642" s="673"/>
      <c r="H642" s="688"/>
      <c r="I642" s="23" t="s">
        <v>1116</v>
      </c>
      <c r="J642" s="114">
        <v>50000</v>
      </c>
      <c r="K642" s="219" t="s">
        <v>62</v>
      </c>
      <c r="L642" s="219" t="s">
        <v>1117</v>
      </c>
      <c r="M642" s="219" t="s">
        <v>64</v>
      </c>
      <c r="N642" s="219"/>
      <c r="O642" s="219"/>
      <c r="P642" s="219"/>
      <c r="Q642" s="219" t="s">
        <v>65</v>
      </c>
      <c r="R642" s="197">
        <f>J642*L642</f>
        <v>600000</v>
      </c>
      <c r="S642" s="188"/>
      <c r="T642" s="7"/>
    </row>
    <row r="643" spans="1:20" s="189" customFormat="1" ht="15" customHeight="1" x14ac:dyDescent="0.15">
      <c r="A643" s="28"/>
      <c r="B643" s="25"/>
      <c r="C643" s="28"/>
      <c r="D643" s="680"/>
      <c r="E643" s="657"/>
      <c r="F643" s="657"/>
      <c r="G643" s="673"/>
      <c r="H643" s="688"/>
      <c r="I643" s="23" t="s">
        <v>1118</v>
      </c>
      <c r="J643" s="114">
        <v>150000</v>
      </c>
      <c r="K643" s="305" t="s">
        <v>62</v>
      </c>
      <c r="L643" s="305" t="s">
        <v>1117</v>
      </c>
      <c r="M643" s="305" t="s">
        <v>64</v>
      </c>
      <c r="N643" s="305"/>
      <c r="O643" s="305"/>
      <c r="P643" s="305"/>
      <c r="Q643" s="305" t="s">
        <v>65</v>
      </c>
      <c r="R643" s="197">
        <f>J643*L643</f>
        <v>1800000</v>
      </c>
      <c r="S643" s="188"/>
      <c r="T643" s="7"/>
    </row>
    <row r="644" spans="1:20" s="189" customFormat="1" ht="15" customHeight="1" x14ac:dyDescent="0.15">
      <c r="A644" s="28"/>
      <c r="B644" s="25"/>
      <c r="C644" s="28"/>
      <c r="D644" s="680"/>
      <c r="E644" s="657"/>
      <c r="F644" s="657"/>
      <c r="G644" s="673"/>
      <c r="H644" s="688"/>
      <c r="I644" s="23" t="s">
        <v>1119</v>
      </c>
      <c r="J644" s="114"/>
      <c r="K644" s="219"/>
      <c r="L644" s="219"/>
      <c r="M644" s="219"/>
      <c r="N644" s="219"/>
      <c r="O644" s="219"/>
      <c r="P644" s="219"/>
      <c r="Q644" s="219"/>
      <c r="R644" s="197">
        <f>SUM(R645:R649)</f>
        <v>2185000</v>
      </c>
      <c r="S644" s="188"/>
      <c r="T644" s="7"/>
    </row>
    <row r="645" spans="1:20" s="189" customFormat="1" ht="15" customHeight="1" x14ac:dyDescent="0.15">
      <c r="A645" s="28"/>
      <c r="B645" s="25"/>
      <c r="C645" s="28"/>
      <c r="D645" s="135"/>
      <c r="E645" s="657"/>
      <c r="F645" s="657"/>
      <c r="G645" s="454"/>
      <c r="H645" s="470"/>
      <c r="I645" s="23" t="s">
        <v>1120</v>
      </c>
      <c r="J645" s="215">
        <v>8000</v>
      </c>
      <c r="K645" s="25" t="s">
        <v>62</v>
      </c>
      <c r="L645" s="25">
        <v>35</v>
      </c>
      <c r="M645" s="25" t="s">
        <v>63</v>
      </c>
      <c r="N645" s="25" t="s">
        <v>62</v>
      </c>
      <c r="O645" s="25">
        <v>2</v>
      </c>
      <c r="P645" s="25" t="s">
        <v>105</v>
      </c>
      <c r="Q645" s="25" t="s">
        <v>65</v>
      </c>
      <c r="R645" s="40">
        <f>J645*L645*O645</f>
        <v>560000</v>
      </c>
      <c r="S645" s="188"/>
      <c r="T645" s="7"/>
    </row>
    <row r="646" spans="1:20" s="189" customFormat="1" ht="15" customHeight="1" x14ac:dyDescent="0.15">
      <c r="A646" s="28"/>
      <c r="B646" s="25"/>
      <c r="C646" s="28"/>
      <c r="D646" s="140"/>
      <c r="E646" s="657"/>
      <c r="F646" s="657"/>
      <c r="G646" s="409"/>
      <c r="H646" s="471"/>
      <c r="I646" s="23" t="s">
        <v>1121</v>
      </c>
      <c r="J646" s="215">
        <v>15000</v>
      </c>
      <c r="K646" s="25" t="s">
        <v>62</v>
      </c>
      <c r="L646" s="25">
        <v>35</v>
      </c>
      <c r="M646" s="25" t="s">
        <v>63</v>
      </c>
      <c r="N646" s="25"/>
      <c r="O646" s="25"/>
      <c r="P646" s="25"/>
      <c r="Q646" s="25" t="s">
        <v>65</v>
      </c>
      <c r="R646" s="40">
        <f>J646*L646</f>
        <v>525000</v>
      </c>
      <c r="S646" s="188"/>
      <c r="T646" s="7"/>
    </row>
    <row r="647" spans="1:20" s="189" customFormat="1" ht="15" customHeight="1" x14ac:dyDescent="0.15">
      <c r="A647" s="28"/>
      <c r="B647" s="25"/>
      <c r="C647" s="28"/>
      <c r="D647" s="247"/>
      <c r="E647" s="657"/>
      <c r="F647" s="657"/>
      <c r="G647" s="461"/>
      <c r="H647" s="461"/>
      <c r="I647" s="267" t="s">
        <v>1122</v>
      </c>
      <c r="J647" s="114">
        <v>200000</v>
      </c>
      <c r="K647" s="219" t="s">
        <v>62</v>
      </c>
      <c r="L647" s="219">
        <v>3</v>
      </c>
      <c r="M647" s="219" t="s">
        <v>1123</v>
      </c>
      <c r="N647" s="219"/>
      <c r="O647" s="219"/>
      <c r="P647" s="219"/>
      <c r="Q647" s="219" t="s">
        <v>65</v>
      </c>
      <c r="R647" s="197">
        <f>J647*L647</f>
        <v>600000</v>
      </c>
      <c r="S647" s="188"/>
      <c r="T647" s="7"/>
    </row>
    <row r="648" spans="1:20" s="189" customFormat="1" ht="15" customHeight="1" x14ac:dyDescent="0.15">
      <c r="A648" s="28"/>
      <c r="B648" s="25"/>
      <c r="C648" s="28"/>
      <c r="D648" s="135"/>
      <c r="E648" s="439"/>
      <c r="F648" s="439"/>
      <c r="G648" s="454"/>
      <c r="H648" s="460"/>
      <c r="I648" s="23" t="s">
        <v>1124</v>
      </c>
      <c r="J648" s="114">
        <v>200000</v>
      </c>
      <c r="K648" s="219" t="s">
        <v>62</v>
      </c>
      <c r="L648" s="219">
        <v>2</v>
      </c>
      <c r="M648" s="219" t="s">
        <v>105</v>
      </c>
      <c r="N648" s="219"/>
      <c r="O648" s="219"/>
      <c r="P648" s="219"/>
      <c r="Q648" s="219"/>
      <c r="R648" s="197">
        <f>J648*L648</f>
        <v>400000</v>
      </c>
      <c r="S648" s="188"/>
      <c r="T648" s="7"/>
    </row>
    <row r="649" spans="1:20" s="189" customFormat="1" ht="15" customHeight="1" x14ac:dyDescent="0.15">
      <c r="A649" s="28"/>
      <c r="B649" s="25"/>
      <c r="C649" s="28"/>
      <c r="D649" s="194"/>
      <c r="E649" s="439"/>
      <c r="F649" s="439"/>
      <c r="G649" s="336"/>
      <c r="H649" s="413"/>
      <c r="I649" s="23" t="s">
        <v>1125</v>
      </c>
      <c r="J649" s="114">
        <v>50000</v>
      </c>
      <c r="K649" s="219" t="s">
        <v>62</v>
      </c>
      <c r="L649" s="219">
        <v>2</v>
      </c>
      <c r="M649" s="219" t="s">
        <v>105</v>
      </c>
      <c r="N649" s="219"/>
      <c r="O649" s="219"/>
      <c r="P649" s="219"/>
      <c r="Q649" s="219"/>
      <c r="R649" s="197">
        <f>J649*L649</f>
        <v>100000</v>
      </c>
      <c r="S649" s="188"/>
      <c r="T649" s="7"/>
    </row>
    <row r="650" spans="1:20" s="189" customFormat="1" ht="15" customHeight="1" x14ac:dyDescent="0.15">
      <c r="A650" s="28"/>
      <c r="B650" s="25"/>
      <c r="C650" s="28"/>
      <c r="D650" s="194"/>
      <c r="E650" s="439"/>
      <c r="F650" s="439"/>
      <c r="G650" s="336"/>
      <c r="H650" s="413"/>
      <c r="I650" s="23"/>
      <c r="J650" s="114"/>
      <c r="K650" s="219"/>
      <c r="L650" s="219"/>
      <c r="M650" s="219"/>
      <c r="N650" s="219"/>
      <c r="O650" s="219"/>
      <c r="P650" s="219"/>
      <c r="Q650" s="219"/>
      <c r="R650" s="197"/>
      <c r="S650" s="188"/>
      <c r="T650" s="7"/>
    </row>
    <row r="651" spans="1:20" s="189" customFormat="1" ht="15" customHeight="1" x14ac:dyDescent="0.15">
      <c r="A651" s="28"/>
      <c r="B651" s="25"/>
      <c r="C651" s="28"/>
      <c r="D651" s="194"/>
      <c r="E651" s="439"/>
      <c r="F651" s="439"/>
      <c r="G651" s="336"/>
      <c r="H651" s="413"/>
      <c r="I651" s="426">
        <v>16431169</v>
      </c>
      <c r="J651" s="66"/>
      <c r="K651" s="66"/>
      <c r="L651" s="66"/>
      <c r="M651" s="66"/>
      <c r="N651" s="66"/>
      <c r="O651" s="66"/>
      <c r="P651" s="66"/>
      <c r="Q651" s="66"/>
      <c r="R651" s="266"/>
      <c r="S651" s="188"/>
      <c r="T651" s="7"/>
    </row>
    <row r="652" spans="1:20" s="189" customFormat="1" ht="15" customHeight="1" x14ac:dyDescent="0.15">
      <c r="A652" s="28"/>
      <c r="B652" s="25"/>
      <c r="C652" s="28"/>
      <c r="D652" s="268"/>
      <c r="E652" s="440"/>
      <c r="F652" s="440"/>
      <c r="G652" s="472"/>
      <c r="H652" s="414"/>
      <c r="I652" s="18"/>
      <c r="J652" s="272"/>
      <c r="K652" s="252"/>
      <c r="L652" s="252"/>
      <c r="M652" s="252"/>
      <c r="N652" s="252"/>
      <c r="O652" s="252"/>
      <c r="P652" s="252"/>
      <c r="Q652" s="233" t="s">
        <v>13</v>
      </c>
      <c r="R652" s="205">
        <f>SUM(R639,R641,R642,R643,R644)</f>
        <v>23016169</v>
      </c>
      <c r="S652" s="188">
        <v>0</v>
      </c>
      <c r="T652" s="7">
        <f>R652-S652</f>
        <v>23016169</v>
      </c>
    </row>
    <row r="653" spans="1:20" s="189" customFormat="1" ht="15" customHeight="1" x14ac:dyDescent="0.15">
      <c r="A653" s="28"/>
      <c r="B653" s="26"/>
      <c r="C653" s="34"/>
      <c r="D653" s="642" t="s">
        <v>305</v>
      </c>
      <c r="E653" s="742">
        <v>0</v>
      </c>
      <c r="F653" s="742">
        <v>0</v>
      </c>
      <c r="G653" s="671">
        <f>F653+F655-E653-E655</f>
        <v>-58900</v>
      </c>
      <c r="H653" s="694">
        <f>G653/(E653+E655)</f>
        <v>-1</v>
      </c>
      <c r="I653" s="234"/>
      <c r="J653" s="195"/>
      <c r="K653" s="196"/>
      <c r="L653" s="219"/>
      <c r="M653" s="219"/>
      <c r="N653" s="219"/>
      <c r="O653" s="219"/>
      <c r="P653" s="219"/>
      <c r="Q653" s="196"/>
      <c r="R653" s="117"/>
      <c r="S653" s="188"/>
      <c r="T653" s="7"/>
    </row>
    <row r="654" spans="1:20" s="189" customFormat="1" ht="15" customHeight="1" x14ac:dyDescent="0.15">
      <c r="A654" s="28"/>
      <c r="B654" s="26"/>
      <c r="C654" s="34"/>
      <c r="D654" s="655"/>
      <c r="E654" s="701"/>
      <c r="F654" s="701"/>
      <c r="G654" s="673"/>
      <c r="H654" s="695"/>
      <c r="I654" s="226"/>
      <c r="J654" s="223"/>
      <c r="K654" s="196"/>
      <c r="L654" s="219"/>
      <c r="M654" s="741"/>
      <c r="N654" s="741"/>
      <c r="O654" s="741"/>
      <c r="P654" s="741"/>
      <c r="Q654" s="219"/>
      <c r="R654" s="115"/>
      <c r="S654" s="188"/>
      <c r="T654" s="7"/>
    </row>
    <row r="655" spans="1:20" s="189" customFormat="1" ht="15" customHeight="1" x14ac:dyDescent="0.15">
      <c r="A655" s="28"/>
      <c r="B655" s="25"/>
      <c r="C655" s="34"/>
      <c r="D655" s="655"/>
      <c r="E655" s="658">
        <v>58900</v>
      </c>
      <c r="F655" s="658">
        <v>0</v>
      </c>
      <c r="G655" s="673"/>
      <c r="H655" s="695"/>
      <c r="I655" s="744"/>
      <c r="J655" s="745"/>
      <c r="K655" s="745"/>
      <c r="L655" s="745"/>
      <c r="M655" s="741"/>
      <c r="N655" s="741"/>
      <c r="O655" s="741"/>
      <c r="P655" s="741"/>
      <c r="Q655" s="219"/>
      <c r="R655" s="191"/>
      <c r="S655" s="188"/>
      <c r="T655" s="7"/>
    </row>
    <row r="656" spans="1:20" s="189" customFormat="1" ht="15" customHeight="1" x14ac:dyDescent="0.15">
      <c r="A656" s="28"/>
      <c r="B656" s="25"/>
      <c r="C656" s="34"/>
      <c r="D656" s="655"/>
      <c r="E656" s="659"/>
      <c r="F656" s="659"/>
      <c r="G656" s="673"/>
      <c r="H656" s="695"/>
      <c r="I656" s="255"/>
      <c r="J656" s="230"/>
      <c r="K656" s="230"/>
      <c r="L656" s="230"/>
      <c r="M656" s="741"/>
      <c r="N656" s="741"/>
      <c r="O656" s="741"/>
      <c r="P656" s="741"/>
      <c r="Q656" s="219"/>
      <c r="R656" s="115"/>
      <c r="S656" s="188"/>
      <c r="T656" s="7"/>
    </row>
    <row r="657" spans="1:20" s="189" customFormat="1" ht="15" customHeight="1" x14ac:dyDescent="0.15">
      <c r="A657" s="28"/>
      <c r="B657" s="25"/>
      <c r="C657" s="34"/>
      <c r="D657" s="655"/>
      <c r="E657" s="659"/>
      <c r="F657" s="659"/>
      <c r="G657" s="417"/>
      <c r="H657" s="465"/>
      <c r="I657" s="18"/>
      <c r="J657" s="202"/>
      <c r="K657" s="20"/>
      <c r="L657" s="171"/>
      <c r="M657" s="171"/>
      <c r="N657" s="171"/>
      <c r="O657" s="171"/>
      <c r="P657" s="171"/>
      <c r="Q657" s="243"/>
      <c r="R657" s="270"/>
      <c r="S657" s="188"/>
      <c r="T657" s="7"/>
    </row>
    <row r="658" spans="1:20" s="189" customFormat="1" ht="15" customHeight="1" x14ac:dyDescent="0.15">
      <c r="A658" s="28"/>
      <c r="B658" s="26"/>
      <c r="C658" s="34"/>
      <c r="D658" s="679" t="s">
        <v>1102</v>
      </c>
      <c r="E658" s="742">
        <v>0</v>
      </c>
      <c r="F658" s="742">
        <f>S665/1000</f>
        <v>0</v>
      </c>
      <c r="G658" s="671">
        <f>F658+F660-E658-E660</f>
        <v>2020</v>
      </c>
      <c r="H658" s="702">
        <f>G658/(E658+E660)</f>
        <v>0.38623326959847037</v>
      </c>
      <c r="I658" s="226" t="s">
        <v>635</v>
      </c>
      <c r="J658" s="356">
        <v>48500</v>
      </c>
      <c r="K658" s="315" t="s">
        <v>602</v>
      </c>
      <c r="L658" s="315">
        <v>30</v>
      </c>
      <c r="M658" s="315" t="s">
        <v>629</v>
      </c>
      <c r="N658" s="315"/>
      <c r="O658" s="315"/>
      <c r="P658" s="315"/>
      <c r="Q658" s="315" t="s">
        <v>633</v>
      </c>
      <c r="R658" s="370">
        <f t="shared" ref="R658:R663" si="21">J658*L658</f>
        <v>1455000</v>
      </c>
      <c r="S658" s="188"/>
      <c r="T658" s="7"/>
    </row>
    <row r="659" spans="1:20" s="189" customFormat="1" ht="15" customHeight="1" x14ac:dyDescent="0.15">
      <c r="A659" s="28"/>
      <c r="B659" s="26"/>
      <c r="C659" s="34"/>
      <c r="D659" s="680"/>
      <c r="E659" s="701"/>
      <c r="F659" s="701"/>
      <c r="G659" s="673"/>
      <c r="H659" s="703"/>
      <c r="I659" s="226" t="s">
        <v>634</v>
      </c>
      <c r="J659" s="356">
        <v>6675</v>
      </c>
      <c r="K659" s="315" t="s">
        <v>602</v>
      </c>
      <c r="L659" s="315">
        <v>200</v>
      </c>
      <c r="M659" s="315" t="s">
        <v>636</v>
      </c>
      <c r="N659" s="315"/>
      <c r="O659" s="315"/>
      <c r="P659" s="315"/>
      <c r="Q659" s="315" t="s">
        <v>605</v>
      </c>
      <c r="R659" s="370">
        <f t="shared" si="21"/>
        <v>1335000</v>
      </c>
      <c r="S659" s="188"/>
      <c r="T659" s="7"/>
    </row>
    <row r="660" spans="1:20" s="189" customFormat="1" ht="15" customHeight="1" x14ac:dyDescent="0.15">
      <c r="A660" s="28"/>
      <c r="B660" s="25"/>
      <c r="C660" s="34"/>
      <c r="D660" s="680"/>
      <c r="E660" s="658">
        <v>5230</v>
      </c>
      <c r="F660" s="658">
        <f>T665/1000</f>
        <v>7250</v>
      </c>
      <c r="G660" s="673"/>
      <c r="H660" s="703"/>
      <c r="I660" s="226" t="s">
        <v>637</v>
      </c>
      <c r="J660" s="356">
        <v>15000</v>
      </c>
      <c r="K660" s="315" t="s">
        <v>602</v>
      </c>
      <c r="L660" s="315">
        <v>200</v>
      </c>
      <c r="M660" s="315" t="s">
        <v>636</v>
      </c>
      <c r="N660" s="315"/>
      <c r="O660" s="315"/>
      <c r="P660" s="315"/>
      <c r="Q660" s="315" t="s">
        <v>605</v>
      </c>
      <c r="R660" s="370">
        <f t="shared" si="21"/>
        <v>3000000</v>
      </c>
      <c r="S660" s="188"/>
      <c r="T660" s="7"/>
    </row>
    <row r="661" spans="1:20" s="189" customFormat="1" ht="15" customHeight="1" x14ac:dyDescent="0.15">
      <c r="A661" s="28"/>
      <c r="B661" s="25"/>
      <c r="C661" s="309"/>
      <c r="D661" s="680"/>
      <c r="E661" s="659"/>
      <c r="F661" s="659"/>
      <c r="G661" s="673"/>
      <c r="H661" s="703"/>
      <c r="I661" s="226" t="s">
        <v>638</v>
      </c>
      <c r="J661" s="356">
        <v>5000</v>
      </c>
      <c r="K661" s="315" t="s">
        <v>602</v>
      </c>
      <c r="L661" s="315">
        <v>200</v>
      </c>
      <c r="M661" s="315" t="s">
        <v>631</v>
      </c>
      <c r="N661" s="315"/>
      <c r="O661" s="315"/>
      <c r="P661" s="315"/>
      <c r="Q661" s="315" t="s">
        <v>605</v>
      </c>
      <c r="R661" s="370">
        <f t="shared" si="21"/>
        <v>1000000</v>
      </c>
      <c r="S661" s="188"/>
      <c r="T661" s="7"/>
    </row>
    <row r="662" spans="1:20" s="189" customFormat="1" ht="15" customHeight="1" x14ac:dyDescent="0.15">
      <c r="A662" s="28"/>
      <c r="B662" s="25"/>
      <c r="C662" s="309"/>
      <c r="D662" s="680"/>
      <c r="E662" s="659"/>
      <c r="F662" s="659"/>
      <c r="G662" s="673"/>
      <c r="H662" s="703"/>
      <c r="I662" s="226" t="s">
        <v>639</v>
      </c>
      <c r="J662" s="356">
        <v>3000</v>
      </c>
      <c r="K662" s="315" t="s">
        <v>614</v>
      </c>
      <c r="L662" s="315">
        <v>70</v>
      </c>
      <c r="M662" s="315" t="s">
        <v>608</v>
      </c>
      <c r="N662" s="315"/>
      <c r="O662" s="315"/>
      <c r="P662" s="315"/>
      <c r="Q662" s="315" t="s">
        <v>605</v>
      </c>
      <c r="R662" s="370">
        <f t="shared" si="21"/>
        <v>210000</v>
      </c>
      <c r="S662" s="188"/>
      <c r="T662" s="7"/>
    </row>
    <row r="663" spans="1:20" s="189" customFormat="1" ht="15" customHeight="1" x14ac:dyDescent="0.15">
      <c r="A663" s="28"/>
      <c r="B663" s="25"/>
      <c r="C663" s="34"/>
      <c r="D663" s="680"/>
      <c r="E663" s="659"/>
      <c r="F663" s="659"/>
      <c r="G663" s="673"/>
      <c r="H663" s="703"/>
      <c r="I663" s="318" t="s">
        <v>640</v>
      </c>
      <c r="J663" s="356">
        <v>25000</v>
      </c>
      <c r="K663" s="315" t="s">
        <v>602</v>
      </c>
      <c r="L663" s="315">
        <v>10</v>
      </c>
      <c r="M663" s="315" t="s">
        <v>641</v>
      </c>
      <c r="N663" s="315"/>
      <c r="O663" s="315"/>
      <c r="P663" s="315"/>
      <c r="Q663" s="315"/>
      <c r="R663" s="370">
        <f t="shared" si="21"/>
        <v>250000</v>
      </c>
      <c r="S663" s="188"/>
      <c r="T663" s="7"/>
    </row>
    <row r="664" spans="1:20" s="189" customFormat="1" ht="15" customHeight="1" x14ac:dyDescent="0.15">
      <c r="A664" s="28"/>
      <c r="B664" s="25"/>
      <c r="C664" s="309"/>
      <c r="D664" s="680"/>
      <c r="E664" s="659"/>
      <c r="F664" s="659"/>
      <c r="G664" s="417"/>
      <c r="H664" s="459"/>
      <c r="I664" s="318"/>
      <c r="J664" s="315"/>
      <c r="K664" s="315"/>
      <c r="L664" s="315"/>
      <c r="M664" s="315"/>
      <c r="N664" s="315"/>
      <c r="O664" s="315"/>
      <c r="P664" s="315"/>
      <c r="Q664" s="315"/>
      <c r="R664" s="218"/>
      <c r="S664" s="188"/>
      <c r="T664" s="7"/>
    </row>
    <row r="665" spans="1:20" s="189" customFormat="1" ht="15" customHeight="1" x14ac:dyDescent="0.15">
      <c r="A665" s="28"/>
      <c r="B665" s="25"/>
      <c r="C665" s="34"/>
      <c r="D665" s="698"/>
      <c r="E665" s="661"/>
      <c r="F665" s="661"/>
      <c r="G665" s="420"/>
      <c r="H665" s="473"/>
      <c r="I665" s="328"/>
      <c r="J665" s="210"/>
      <c r="K665" s="210"/>
      <c r="L665" s="210"/>
      <c r="M665" s="210"/>
      <c r="N665" s="210"/>
      <c r="O665" s="210"/>
      <c r="P665" s="210"/>
      <c r="Q665" s="233" t="s">
        <v>13</v>
      </c>
      <c r="R665" s="205">
        <f>SUM(R658:R664)</f>
        <v>7250000</v>
      </c>
      <c r="S665" s="188">
        <v>0</v>
      </c>
      <c r="T665" s="7">
        <f>R665-S665</f>
        <v>7250000</v>
      </c>
    </row>
    <row r="666" spans="1:20" s="189" customFormat="1" ht="15" customHeight="1" x14ac:dyDescent="0.15">
      <c r="A666" s="28"/>
      <c r="B666" s="140"/>
      <c r="C666" s="140"/>
      <c r="D666" s="681" t="s">
        <v>306</v>
      </c>
      <c r="E666" s="422">
        <v>0</v>
      </c>
      <c r="F666" s="422">
        <f>S676/1000</f>
        <v>0</v>
      </c>
      <c r="G666" s="673">
        <f>F666+F667-E666-E667</f>
        <v>42726.820000000007</v>
      </c>
      <c r="H666" s="629">
        <f>G666/(E666+E667)</f>
        <v>0.37978382798680932</v>
      </c>
      <c r="I666" s="23" t="s">
        <v>307</v>
      </c>
      <c r="J666" s="124">
        <v>12000</v>
      </c>
      <c r="K666" s="25" t="s">
        <v>67</v>
      </c>
      <c r="L666" s="274">
        <v>4000</v>
      </c>
      <c r="M666" s="25" t="s">
        <v>200</v>
      </c>
      <c r="N666" s="25"/>
      <c r="O666" s="25"/>
      <c r="P666" s="25"/>
      <c r="Q666" s="25" t="s">
        <v>70</v>
      </c>
      <c r="R666" s="117">
        <f>J666*L666</f>
        <v>48000000</v>
      </c>
      <c r="S666" s="188"/>
      <c r="T666" s="7"/>
    </row>
    <row r="667" spans="1:20" s="189" customFormat="1" ht="15" customHeight="1" x14ac:dyDescent="0.15">
      <c r="A667" s="28"/>
      <c r="B667" s="140"/>
      <c r="C667" s="140"/>
      <c r="D667" s="681"/>
      <c r="E667" s="656">
        <v>112503</v>
      </c>
      <c r="F667" s="656">
        <f>T676/1000</f>
        <v>155229.82</v>
      </c>
      <c r="G667" s="673"/>
      <c r="H667" s="629"/>
      <c r="I667" s="23" t="s">
        <v>308</v>
      </c>
      <c r="J667" s="124">
        <v>100000</v>
      </c>
      <c r="K667" s="25" t="s">
        <v>67</v>
      </c>
      <c r="L667" s="274">
        <v>100</v>
      </c>
      <c r="M667" s="25" t="s">
        <v>200</v>
      </c>
      <c r="N667" s="196"/>
      <c r="O667" s="196"/>
      <c r="P667" s="196"/>
      <c r="Q667" s="196" t="s">
        <v>70</v>
      </c>
      <c r="R667" s="117">
        <f t="shared" ref="R667:R674" si="22">J667*L667</f>
        <v>10000000</v>
      </c>
      <c r="S667" s="188"/>
      <c r="T667" s="7"/>
    </row>
    <row r="668" spans="1:20" s="189" customFormat="1" ht="15" customHeight="1" x14ac:dyDescent="0.15">
      <c r="A668" s="27"/>
      <c r="B668" s="275"/>
      <c r="C668" s="238"/>
      <c r="D668" s="216"/>
      <c r="E668" s="660"/>
      <c r="F668" s="660"/>
      <c r="G668" s="420"/>
      <c r="H668" s="448"/>
      <c r="I668" s="18" t="s">
        <v>309</v>
      </c>
      <c r="J668" s="184">
        <v>1800</v>
      </c>
      <c r="K668" s="20" t="s">
        <v>67</v>
      </c>
      <c r="L668" s="276">
        <v>500</v>
      </c>
      <c r="M668" s="20" t="s">
        <v>200</v>
      </c>
      <c r="N668" s="231"/>
      <c r="O668" s="231"/>
      <c r="P668" s="231"/>
      <c r="Q668" s="231" t="s">
        <v>70</v>
      </c>
      <c r="R668" s="239">
        <f t="shared" si="22"/>
        <v>900000</v>
      </c>
      <c r="S668" s="188"/>
      <c r="T668" s="7"/>
    </row>
    <row r="669" spans="1:20" s="189" customFormat="1" ht="15" customHeight="1" x14ac:dyDescent="0.15">
      <c r="A669" s="28"/>
      <c r="B669" s="277"/>
      <c r="C669" s="140"/>
      <c r="D669" s="135"/>
      <c r="E669" s="423"/>
      <c r="F669" s="423"/>
      <c r="G669" s="417"/>
      <c r="H669" s="398"/>
      <c r="I669" s="23" t="s">
        <v>310</v>
      </c>
      <c r="J669" s="124">
        <v>900</v>
      </c>
      <c r="K669" s="25" t="s">
        <v>67</v>
      </c>
      <c r="L669" s="274">
        <v>500</v>
      </c>
      <c r="M669" s="25" t="s">
        <v>200</v>
      </c>
      <c r="N669" s="196"/>
      <c r="O669" s="196"/>
      <c r="P669" s="196"/>
      <c r="Q669" s="196" t="s">
        <v>70</v>
      </c>
      <c r="R669" s="117">
        <f t="shared" si="22"/>
        <v>450000</v>
      </c>
      <c r="S669" s="188"/>
      <c r="T669" s="7"/>
    </row>
    <row r="670" spans="1:20" s="189" customFormat="1" ht="15" customHeight="1" x14ac:dyDescent="0.15">
      <c r="A670" s="28"/>
      <c r="B670" s="26"/>
      <c r="C670" s="26"/>
      <c r="D670" s="140"/>
      <c r="E670" s="423"/>
      <c r="F670" s="423"/>
      <c r="G670" s="417"/>
      <c r="H670" s="413"/>
      <c r="I670" s="25" t="s">
        <v>311</v>
      </c>
      <c r="J670" s="124">
        <v>27500</v>
      </c>
      <c r="K670" s="25" t="s">
        <v>67</v>
      </c>
      <c r="L670" s="274">
        <v>800</v>
      </c>
      <c r="M670" s="25" t="s">
        <v>200</v>
      </c>
      <c r="N670" s="196"/>
      <c r="O670" s="196"/>
      <c r="P670" s="196"/>
      <c r="Q670" s="196" t="s">
        <v>70</v>
      </c>
      <c r="R670" s="117">
        <f t="shared" si="22"/>
        <v>22000000</v>
      </c>
      <c r="S670" s="188"/>
      <c r="T670" s="7"/>
    </row>
    <row r="671" spans="1:20" s="189" customFormat="1" ht="15" customHeight="1" x14ac:dyDescent="0.15">
      <c r="A671" s="28"/>
      <c r="B671" s="26"/>
      <c r="C671" s="26"/>
      <c r="D671" s="140"/>
      <c r="E671" s="423"/>
      <c r="F671" s="423"/>
      <c r="G671" s="417"/>
      <c r="H671" s="413"/>
      <c r="I671" s="25" t="s">
        <v>312</v>
      </c>
      <c r="J671" s="124">
        <v>50000</v>
      </c>
      <c r="K671" s="196" t="s">
        <v>67</v>
      </c>
      <c r="L671" s="274">
        <v>100</v>
      </c>
      <c r="M671" s="25" t="s">
        <v>200</v>
      </c>
      <c r="N671" s="196"/>
      <c r="O671" s="196"/>
      <c r="P671" s="196"/>
      <c r="Q671" s="196" t="s">
        <v>70</v>
      </c>
      <c r="R671" s="117">
        <f t="shared" si="22"/>
        <v>5000000</v>
      </c>
      <c r="S671" s="188"/>
      <c r="T671" s="7"/>
    </row>
    <row r="672" spans="1:20" s="189" customFormat="1" ht="15" customHeight="1" x14ac:dyDescent="0.15">
      <c r="A672" s="28"/>
      <c r="B672" s="26"/>
      <c r="C672" s="26"/>
      <c r="D672" s="140"/>
      <c r="E672" s="423"/>
      <c r="F672" s="423"/>
      <c r="G672" s="417"/>
      <c r="H672" s="457"/>
      <c r="I672" s="25" t="s">
        <v>313</v>
      </c>
      <c r="J672" s="195">
        <v>21000</v>
      </c>
      <c r="K672" s="196" t="s">
        <v>67</v>
      </c>
      <c r="L672" s="274">
        <v>500</v>
      </c>
      <c r="M672" s="25" t="s">
        <v>200</v>
      </c>
      <c r="N672" s="196"/>
      <c r="O672" s="196"/>
      <c r="P672" s="196"/>
      <c r="Q672" s="278" t="s">
        <v>70</v>
      </c>
      <c r="R672" s="117">
        <f t="shared" si="22"/>
        <v>10500000</v>
      </c>
      <c r="S672" s="188"/>
      <c r="T672" s="7"/>
    </row>
    <row r="673" spans="1:20" s="189" customFormat="1" ht="15" customHeight="1" x14ac:dyDescent="0.15">
      <c r="A673" s="93"/>
      <c r="B673" s="162"/>
      <c r="C673" s="93"/>
      <c r="D673" s="208"/>
      <c r="E673" s="441"/>
      <c r="F673" s="441"/>
      <c r="G673" s="162"/>
      <c r="H673" s="93"/>
      <c r="I673" s="25" t="s">
        <v>314</v>
      </c>
      <c r="J673" s="195">
        <v>200</v>
      </c>
      <c r="K673" s="196" t="s">
        <v>67</v>
      </c>
      <c r="L673" s="274">
        <v>500</v>
      </c>
      <c r="M673" s="25" t="s">
        <v>200</v>
      </c>
      <c r="N673" s="196"/>
      <c r="O673" s="196"/>
      <c r="P673" s="196"/>
      <c r="Q673" s="278" t="s">
        <v>70</v>
      </c>
      <c r="R673" s="117">
        <f t="shared" si="22"/>
        <v>100000</v>
      </c>
      <c r="S673" s="188"/>
      <c r="T673" s="7"/>
    </row>
    <row r="674" spans="1:20" s="189" customFormat="1" ht="15" customHeight="1" x14ac:dyDescent="0.15">
      <c r="A674" s="93"/>
      <c r="B674" s="162"/>
      <c r="C674" s="93"/>
      <c r="D674" s="208"/>
      <c r="E674" s="441"/>
      <c r="F674" s="441"/>
      <c r="G674" s="162"/>
      <c r="H674" s="93"/>
      <c r="I674" s="25" t="s">
        <v>315</v>
      </c>
      <c r="J674" s="195">
        <v>500000</v>
      </c>
      <c r="K674" s="196" t="s">
        <v>67</v>
      </c>
      <c r="L674" s="274">
        <v>2</v>
      </c>
      <c r="M674" s="25" t="s">
        <v>72</v>
      </c>
      <c r="N674" s="196"/>
      <c r="O674" s="196"/>
      <c r="P674" s="196"/>
      <c r="Q674" s="196" t="s">
        <v>70</v>
      </c>
      <c r="R674" s="117">
        <f t="shared" si="22"/>
        <v>1000000</v>
      </c>
      <c r="S674" s="188"/>
      <c r="T674" s="7"/>
    </row>
    <row r="675" spans="1:20" s="189" customFormat="1" ht="15" customHeight="1" x14ac:dyDescent="0.15">
      <c r="A675" s="28"/>
      <c r="B675" s="26"/>
      <c r="C675" s="64"/>
      <c r="D675" s="168"/>
      <c r="E675" s="85"/>
      <c r="F675" s="85"/>
      <c r="G675" s="394"/>
      <c r="H675" s="395"/>
      <c r="I675" s="335" t="s">
        <v>215</v>
      </c>
      <c r="J675" s="195"/>
      <c r="K675" s="196"/>
      <c r="L675" s="196"/>
      <c r="M675" s="196"/>
      <c r="N675" s="196"/>
      <c r="O675" s="196"/>
      <c r="P675" s="196"/>
      <c r="Q675" s="196"/>
      <c r="R675" s="327">
        <v>57279820</v>
      </c>
      <c r="S675" s="188"/>
      <c r="T675" s="7"/>
    </row>
    <row r="676" spans="1:20" s="189" customFormat="1" ht="15" customHeight="1" x14ac:dyDescent="0.15">
      <c r="A676" s="28"/>
      <c r="B676" s="28"/>
      <c r="C676" s="64"/>
      <c r="D676" s="64"/>
      <c r="E676" s="85"/>
      <c r="F676" s="85"/>
      <c r="G676" s="394"/>
      <c r="H676" s="395"/>
      <c r="I676" s="25"/>
      <c r="J676" s="183"/>
      <c r="K676" s="196"/>
      <c r="L676" s="196"/>
      <c r="M676" s="196"/>
      <c r="N676" s="196"/>
      <c r="O676" s="196"/>
      <c r="P676" s="196"/>
      <c r="Q676" s="196" t="s">
        <v>13</v>
      </c>
      <c r="R676" s="191">
        <f>SUM(R666:R675)</f>
        <v>155229820</v>
      </c>
      <c r="S676" s="188">
        <v>0</v>
      </c>
      <c r="T676" s="7">
        <f>R676-S676</f>
        <v>155229820</v>
      </c>
    </row>
    <row r="677" spans="1:20" s="189" customFormat="1" ht="15" customHeight="1" x14ac:dyDescent="0.15">
      <c r="A677" s="28"/>
      <c r="B677" s="28"/>
      <c r="C677" s="17"/>
      <c r="D677" s="169"/>
      <c r="E677" s="205"/>
      <c r="F677" s="205"/>
      <c r="G677" s="411"/>
      <c r="H677" s="396"/>
      <c r="I677" s="20"/>
      <c r="J677" s="202"/>
      <c r="K677" s="231"/>
      <c r="L677" s="231"/>
      <c r="M677" s="231"/>
      <c r="N677" s="231"/>
      <c r="O677" s="231"/>
      <c r="P677" s="231"/>
      <c r="Q677" s="231"/>
      <c r="R677" s="190"/>
      <c r="S677" s="188"/>
      <c r="T677" s="7"/>
    </row>
    <row r="678" spans="1:20" s="189" customFormat="1" ht="15" customHeight="1" x14ac:dyDescent="0.15">
      <c r="A678" s="28"/>
      <c r="B678" s="25"/>
      <c r="C678" s="28"/>
      <c r="D678" s="679" t="s">
        <v>947</v>
      </c>
      <c r="E678" s="656">
        <v>0</v>
      </c>
      <c r="F678" s="656">
        <v>0</v>
      </c>
      <c r="G678" s="671">
        <f>F678+F681-E678-E681</f>
        <v>1107.2</v>
      </c>
      <c r="H678" s="687" t="e">
        <f>G678/(E678+E681)</f>
        <v>#DIV/0!</v>
      </c>
      <c r="I678" s="13" t="s">
        <v>948</v>
      </c>
      <c r="J678" s="265"/>
      <c r="K678" s="241"/>
      <c r="L678" s="241"/>
      <c r="M678" s="241"/>
      <c r="N678" s="241"/>
      <c r="O678" s="241"/>
      <c r="P678" s="241"/>
      <c r="Q678" s="241"/>
      <c r="R678" s="213">
        <f>SUM(R679:R684)</f>
        <v>749600</v>
      </c>
      <c r="S678" s="188"/>
      <c r="T678" s="7"/>
    </row>
    <row r="679" spans="1:20" s="189" customFormat="1" ht="15" customHeight="1" x14ac:dyDescent="0.15">
      <c r="A679" s="28"/>
      <c r="B679" s="25"/>
      <c r="C679" s="28"/>
      <c r="D679" s="680"/>
      <c r="E679" s="657"/>
      <c r="F679" s="657"/>
      <c r="G679" s="673"/>
      <c r="H679" s="688"/>
      <c r="I679" s="23" t="s">
        <v>949</v>
      </c>
      <c r="J679" s="114">
        <v>3500</v>
      </c>
      <c r="K679" s="316" t="s">
        <v>457</v>
      </c>
      <c r="L679" s="316" t="s">
        <v>950</v>
      </c>
      <c r="M679" s="316" t="s">
        <v>951</v>
      </c>
      <c r="N679" s="316"/>
      <c r="O679" s="316"/>
      <c r="P679" s="316"/>
      <c r="Q679" s="316" t="s">
        <v>483</v>
      </c>
      <c r="R679" s="197">
        <f t="shared" ref="R679:R684" si="23">J679*L679</f>
        <v>70000</v>
      </c>
      <c r="S679" s="188"/>
      <c r="T679" s="7"/>
    </row>
    <row r="680" spans="1:20" s="189" customFormat="1" ht="15" customHeight="1" x14ac:dyDescent="0.15">
      <c r="A680" s="28"/>
      <c r="B680" s="25"/>
      <c r="C680" s="28"/>
      <c r="D680" s="680"/>
      <c r="E680" s="660"/>
      <c r="F680" s="660"/>
      <c r="G680" s="673"/>
      <c r="H680" s="688"/>
      <c r="I680" s="23" t="s">
        <v>952</v>
      </c>
      <c r="J680" s="114">
        <v>38500</v>
      </c>
      <c r="K680" s="316" t="s">
        <v>457</v>
      </c>
      <c r="L680" s="316" t="s">
        <v>953</v>
      </c>
      <c r="M680" s="316" t="s">
        <v>951</v>
      </c>
      <c r="N680" s="316"/>
      <c r="O680" s="316"/>
      <c r="P680" s="316"/>
      <c r="Q680" s="316" t="s">
        <v>483</v>
      </c>
      <c r="R680" s="197">
        <f t="shared" si="23"/>
        <v>154000</v>
      </c>
      <c r="S680" s="188"/>
      <c r="T680" s="7"/>
    </row>
    <row r="681" spans="1:20" s="189" customFormat="1" ht="15" customHeight="1" x14ac:dyDescent="0.15">
      <c r="A681" s="28"/>
      <c r="B681" s="25"/>
      <c r="C681" s="28"/>
      <c r="D681" s="680"/>
      <c r="E681" s="656">
        <v>0</v>
      </c>
      <c r="F681" s="704">
        <f>T691/1000</f>
        <v>1107.2</v>
      </c>
      <c r="G681" s="673"/>
      <c r="H681" s="688"/>
      <c r="I681" s="23" t="s">
        <v>956</v>
      </c>
      <c r="J681" s="114">
        <v>30800</v>
      </c>
      <c r="K681" s="316" t="s">
        <v>457</v>
      </c>
      <c r="L681" s="316" t="s">
        <v>777</v>
      </c>
      <c r="M681" s="316" t="s">
        <v>951</v>
      </c>
      <c r="N681" s="316"/>
      <c r="O681" s="316"/>
      <c r="P681" s="316"/>
      <c r="Q681" s="316" t="s">
        <v>483</v>
      </c>
      <c r="R681" s="197">
        <f t="shared" si="23"/>
        <v>61600</v>
      </c>
      <c r="S681" s="188"/>
      <c r="T681" s="7"/>
    </row>
    <row r="682" spans="1:20" s="189" customFormat="1" ht="15" customHeight="1" x14ac:dyDescent="0.15">
      <c r="A682" s="28"/>
      <c r="B682" s="25"/>
      <c r="C682" s="28"/>
      <c r="D682" s="680"/>
      <c r="E682" s="657"/>
      <c r="F682" s="657"/>
      <c r="G682" s="673"/>
      <c r="H682" s="688"/>
      <c r="I682" s="23" t="s">
        <v>957</v>
      </c>
      <c r="J682" s="114">
        <v>21000</v>
      </c>
      <c r="K682" s="316" t="s">
        <v>457</v>
      </c>
      <c r="L682" s="316" t="s">
        <v>844</v>
      </c>
      <c r="M682" s="316" t="s">
        <v>951</v>
      </c>
      <c r="N682" s="316"/>
      <c r="O682" s="316"/>
      <c r="P682" s="316"/>
      <c r="Q682" s="316" t="s">
        <v>483</v>
      </c>
      <c r="R682" s="197">
        <f t="shared" si="23"/>
        <v>84000</v>
      </c>
      <c r="S682" s="188"/>
      <c r="T682" s="7"/>
    </row>
    <row r="683" spans="1:20" s="189" customFormat="1" ht="15" customHeight="1" x14ac:dyDescent="0.15">
      <c r="A683" s="28"/>
      <c r="B683" s="25"/>
      <c r="C683" s="28"/>
      <c r="D683" s="680"/>
      <c r="E683" s="657"/>
      <c r="F683" s="657"/>
      <c r="G683" s="673"/>
      <c r="H683" s="688"/>
      <c r="I683" s="23" t="s">
        <v>958</v>
      </c>
      <c r="J683" s="114">
        <v>70400</v>
      </c>
      <c r="K683" s="316" t="s">
        <v>457</v>
      </c>
      <c r="L683" s="316" t="s">
        <v>954</v>
      </c>
      <c r="M683" s="316" t="s">
        <v>951</v>
      </c>
      <c r="N683" s="316"/>
      <c r="O683" s="316"/>
      <c r="P683" s="316"/>
      <c r="Q683" s="316" t="s">
        <v>483</v>
      </c>
      <c r="R683" s="197">
        <f t="shared" si="23"/>
        <v>352000</v>
      </c>
      <c r="S683" s="188"/>
      <c r="T683" s="7"/>
    </row>
    <row r="684" spans="1:20" s="189" customFormat="1" ht="15" customHeight="1" x14ac:dyDescent="0.15">
      <c r="A684" s="28"/>
      <c r="B684" s="25"/>
      <c r="C684" s="28"/>
      <c r="D684" s="313"/>
      <c r="E684" s="657"/>
      <c r="F684" s="657"/>
      <c r="G684" s="454"/>
      <c r="H684" s="470"/>
      <c r="I684" s="23" t="s">
        <v>959</v>
      </c>
      <c r="J684" s="114">
        <v>7000</v>
      </c>
      <c r="K684" s="316" t="s">
        <v>457</v>
      </c>
      <c r="L684" s="316" t="s">
        <v>955</v>
      </c>
      <c r="M684" s="316" t="s">
        <v>951</v>
      </c>
      <c r="N684" s="25"/>
      <c r="O684" s="25"/>
      <c r="P684" s="25"/>
      <c r="Q684" s="316" t="s">
        <v>483</v>
      </c>
      <c r="R684" s="197">
        <f t="shared" si="23"/>
        <v>28000</v>
      </c>
      <c r="S684" s="188"/>
      <c r="T684" s="7"/>
    </row>
    <row r="685" spans="1:20" s="189" customFormat="1" ht="15" customHeight="1" x14ac:dyDescent="0.15">
      <c r="A685" s="28"/>
      <c r="B685" s="25"/>
      <c r="C685" s="28"/>
      <c r="D685" s="140"/>
      <c r="E685" s="657"/>
      <c r="F685" s="657"/>
      <c r="G685" s="409"/>
      <c r="H685" s="471"/>
      <c r="I685" s="23" t="s">
        <v>960</v>
      </c>
      <c r="J685" s="114"/>
      <c r="K685" s="316"/>
      <c r="L685" s="316"/>
      <c r="M685" s="316"/>
      <c r="N685" s="25"/>
      <c r="O685" s="25"/>
      <c r="P685" s="25"/>
      <c r="Q685" s="25"/>
      <c r="R685" s="197">
        <f>SUM(R686:R689)</f>
        <v>357600</v>
      </c>
      <c r="S685" s="188"/>
      <c r="T685" s="7"/>
    </row>
    <row r="686" spans="1:20" s="189" customFormat="1" ht="15" customHeight="1" x14ac:dyDescent="0.15">
      <c r="A686" s="28"/>
      <c r="B686" s="25"/>
      <c r="C686" s="28"/>
      <c r="D686" s="247"/>
      <c r="E686" s="657"/>
      <c r="F686" s="657"/>
      <c r="G686" s="461"/>
      <c r="H686" s="461"/>
      <c r="I686" s="267" t="s">
        <v>961</v>
      </c>
      <c r="J686" s="114">
        <v>30800</v>
      </c>
      <c r="K686" s="316" t="s">
        <v>62</v>
      </c>
      <c r="L686" s="316" t="s">
        <v>606</v>
      </c>
      <c r="M686" s="316" t="s">
        <v>607</v>
      </c>
      <c r="N686" s="316"/>
      <c r="O686" s="316"/>
      <c r="P686" s="316"/>
      <c r="Q686" s="316" t="s">
        <v>65</v>
      </c>
      <c r="R686" s="197">
        <f>J686*L686</f>
        <v>92400</v>
      </c>
      <c r="S686" s="188"/>
      <c r="T686" s="7"/>
    </row>
    <row r="687" spans="1:20" s="189" customFormat="1" ht="15" customHeight="1" x14ac:dyDescent="0.15">
      <c r="A687" s="28"/>
      <c r="B687" s="25"/>
      <c r="C687" s="28"/>
      <c r="D687" s="313"/>
      <c r="E687" s="439"/>
      <c r="F687" s="439"/>
      <c r="G687" s="454"/>
      <c r="H687" s="460"/>
      <c r="I687" s="23" t="s">
        <v>962</v>
      </c>
      <c r="J687" s="114">
        <v>7000</v>
      </c>
      <c r="K687" s="316" t="s">
        <v>62</v>
      </c>
      <c r="L687" s="316" t="s">
        <v>964</v>
      </c>
      <c r="M687" s="316" t="s">
        <v>607</v>
      </c>
      <c r="N687" s="316"/>
      <c r="O687" s="316"/>
      <c r="P687" s="316"/>
      <c r="Q687" s="316" t="s">
        <v>65</v>
      </c>
      <c r="R687" s="197">
        <f>J687*L687</f>
        <v>42000</v>
      </c>
      <c r="S687" s="188"/>
      <c r="T687" s="7"/>
    </row>
    <row r="688" spans="1:20" s="189" customFormat="1" ht="15" customHeight="1" x14ac:dyDescent="0.15">
      <c r="A688" s="28"/>
      <c r="B688" s="25"/>
      <c r="C688" s="28"/>
      <c r="D688" s="194"/>
      <c r="E688" s="439"/>
      <c r="F688" s="439"/>
      <c r="G688" s="336"/>
      <c r="H688" s="460"/>
      <c r="I688" s="23" t="s">
        <v>963</v>
      </c>
      <c r="J688" s="114">
        <v>30800</v>
      </c>
      <c r="K688" s="380" t="s">
        <v>62</v>
      </c>
      <c r="L688" s="380" t="s">
        <v>593</v>
      </c>
      <c r="M688" s="380" t="s">
        <v>607</v>
      </c>
      <c r="N688" s="380"/>
      <c r="O688" s="380"/>
      <c r="P688" s="380"/>
      <c r="Q688" s="380" t="s">
        <v>65</v>
      </c>
      <c r="R688" s="197">
        <f>J688*L688</f>
        <v>123200</v>
      </c>
      <c r="S688" s="188"/>
      <c r="T688" s="7"/>
    </row>
    <row r="689" spans="1:20" s="189" customFormat="1" ht="15" customHeight="1" x14ac:dyDescent="0.15">
      <c r="A689" s="28"/>
      <c r="B689" s="25"/>
      <c r="C689" s="28"/>
      <c r="D689" s="194"/>
      <c r="E689" s="439"/>
      <c r="F689" s="439"/>
      <c r="G689" s="336"/>
      <c r="H689" s="413"/>
      <c r="I689" s="23" t="s">
        <v>1127</v>
      </c>
      <c r="J689" s="114">
        <v>100000</v>
      </c>
      <c r="K689" s="316" t="s">
        <v>62</v>
      </c>
      <c r="L689" s="316" t="s">
        <v>232</v>
      </c>
      <c r="M689" s="316" t="s">
        <v>607</v>
      </c>
      <c r="N689" s="316"/>
      <c r="O689" s="316"/>
      <c r="P689" s="316"/>
      <c r="Q689" s="316" t="s">
        <v>65</v>
      </c>
      <c r="R689" s="197">
        <f>J689*L689</f>
        <v>100000</v>
      </c>
      <c r="S689" s="188"/>
      <c r="T689" s="7"/>
    </row>
    <row r="690" spans="1:20" s="189" customFormat="1" ht="15" customHeight="1" x14ac:dyDescent="0.15">
      <c r="A690" s="28"/>
      <c r="B690" s="25"/>
      <c r="C690" s="28"/>
      <c r="D690" s="194"/>
      <c r="E690" s="439"/>
      <c r="F690" s="439"/>
      <c r="G690" s="336"/>
      <c r="H690" s="413"/>
      <c r="I690" s="271"/>
      <c r="J690" s="66"/>
      <c r="K690" s="66"/>
      <c r="L690" s="66"/>
      <c r="M690" s="66"/>
      <c r="N690" s="66"/>
      <c r="O690" s="66"/>
      <c r="P690" s="66"/>
      <c r="Q690" s="66"/>
      <c r="R690" s="266"/>
      <c r="S690" s="188"/>
      <c r="T690" s="7"/>
    </row>
    <row r="691" spans="1:20" s="189" customFormat="1" ht="15" customHeight="1" x14ac:dyDescent="0.15">
      <c r="A691" s="312"/>
      <c r="B691" s="20"/>
      <c r="C691" s="312"/>
      <c r="D691" s="268"/>
      <c r="E691" s="440"/>
      <c r="F691" s="440"/>
      <c r="G691" s="472"/>
      <c r="H691" s="414"/>
      <c r="I691" s="18"/>
      <c r="J691" s="272"/>
      <c r="K691" s="252"/>
      <c r="L691" s="252"/>
      <c r="M691" s="252"/>
      <c r="N691" s="252"/>
      <c r="O691" s="252"/>
      <c r="P691" s="252"/>
      <c r="Q691" s="233" t="s">
        <v>13</v>
      </c>
      <c r="R691" s="205">
        <f>SUM(R678,R685)</f>
        <v>1107200</v>
      </c>
      <c r="S691" s="188">
        <v>0</v>
      </c>
      <c r="T691" s="7">
        <f>R691-S691</f>
        <v>1107200</v>
      </c>
    </row>
    <row r="692" spans="1:20" s="189" customFormat="1" ht="15" customHeight="1" x14ac:dyDescent="0.15">
      <c r="A692" s="28"/>
      <c r="B692" s="140"/>
      <c r="C692" s="655" t="s">
        <v>316</v>
      </c>
      <c r="D692" s="64"/>
      <c r="E692" s="423">
        <f>SUM(E694,E698,E701)</f>
        <v>0</v>
      </c>
      <c r="F692" s="423">
        <f>SUM(F694,F698,F701)</f>
        <v>0</v>
      </c>
      <c r="G692" s="673">
        <f>F692+F693-E692-E693</f>
        <v>-13437</v>
      </c>
      <c r="H692" s="688">
        <f>G692/(E692+E693)</f>
        <v>-0.34518457625812415</v>
      </c>
      <c r="I692" s="23"/>
      <c r="J692" s="24"/>
      <c r="K692" s="25"/>
      <c r="L692" s="25"/>
      <c r="M692" s="25"/>
      <c r="N692" s="25"/>
      <c r="O692" s="25"/>
      <c r="P692" s="25"/>
      <c r="Q692" s="25"/>
      <c r="R692" s="191"/>
      <c r="S692" s="188"/>
      <c r="T692" s="7"/>
    </row>
    <row r="693" spans="1:20" s="189" customFormat="1" ht="15" customHeight="1" x14ac:dyDescent="0.15">
      <c r="A693" s="28"/>
      <c r="B693" s="28"/>
      <c r="C693" s="618"/>
      <c r="D693" s="64"/>
      <c r="E693" s="421">
        <f>SUM(E695,E700,E703)</f>
        <v>38927</v>
      </c>
      <c r="F693" s="421">
        <f>SUM(F695,F700,F703)</f>
        <v>25490</v>
      </c>
      <c r="G693" s="672"/>
      <c r="H693" s="691"/>
      <c r="I693" s="23"/>
      <c r="J693" s="24"/>
      <c r="K693" s="25"/>
      <c r="L693" s="25"/>
      <c r="M693" s="25"/>
      <c r="N693" s="25"/>
      <c r="O693" s="25"/>
      <c r="P693" s="25"/>
      <c r="Q693" s="25"/>
      <c r="R693" s="191"/>
      <c r="S693" s="188">
        <f>SUM(S697,S700,S704)</f>
        <v>0</v>
      </c>
      <c r="T693" s="188">
        <f>SUM(T697,T700,T704)</f>
        <v>25490000</v>
      </c>
    </row>
    <row r="694" spans="1:20" s="189" customFormat="1" ht="15" customHeight="1" x14ac:dyDescent="0.15">
      <c r="A694" s="28"/>
      <c r="B694" s="28"/>
      <c r="C694" s="192"/>
      <c r="D694" s="679" t="s">
        <v>317</v>
      </c>
      <c r="E694" s="279">
        <v>0</v>
      </c>
      <c r="F694" s="279">
        <f>S697/1000</f>
        <v>0</v>
      </c>
      <c r="G694" s="403" t="e">
        <f>F694+#REF!-E694-#REF!</f>
        <v>#REF!</v>
      </c>
      <c r="H694" s="406" t="e">
        <f>G694/(E694+#REF!)</f>
        <v>#REF!</v>
      </c>
      <c r="I694" s="15" t="s">
        <v>965</v>
      </c>
      <c r="J694" s="182"/>
      <c r="K694" s="15"/>
      <c r="L694" s="15"/>
      <c r="M694" s="15"/>
      <c r="N694" s="15"/>
      <c r="O694" s="15"/>
      <c r="P694" s="15"/>
      <c r="Q694" s="15" t="s">
        <v>605</v>
      </c>
      <c r="R694" s="280">
        <v>10000</v>
      </c>
      <c r="S694" s="188"/>
      <c r="T694" s="7"/>
    </row>
    <row r="695" spans="1:20" s="189" customFormat="1" ht="15" customHeight="1" x14ac:dyDescent="0.15">
      <c r="A695" s="28"/>
      <c r="B695" s="28"/>
      <c r="C695" s="140"/>
      <c r="D695" s="680"/>
      <c r="E695" s="85">
        <v>68</v>
      </c>
      <c r="F695" s="85">
        <f>T697/1000</f>
        <v>10</v>
      </c>
      <c r="G695" s="404"/>
      <c r="H695" s="407"/>
      <c r="I695" s="25"/>
      <c r="J695" s="113"/>
      <c r="K695" s="25"/>
      <c r="L695" s="25"/>
      <c r="M695" s="25"/>
      <c r="N695" s="25"/>
      <c r="O695" s="25"/>
      <c r="P695" s="25"/>
      <c r="Q695" s="25"/>
      <c r="R695" s="40"/>
      <c r="S695" s="188"/>
      <c r="T695" s="7"/>
    </row>
    <row r="696" spans="1:20" s="189" customFormat="1" ht="15" customHeight="1" x14ac:dyDescent="0.15">
      <c r="A696" s="28"/>
      <c r="B696" s="28"/>
      <c r="C696" s="140"/>
      <c r="D696" s="680"/>
      <c r="E696" s="85"/>
      <c r="F696" s="85"/>
      <c r="G696" s="404"/>
      <c r="H696" s="407"/>
      <c r="I696" s="25"/>
      <c r="J696" s="113"/>
      <c r="K696" s="25"/>
      <c r="L696" s="25"/>
      <c r="M696" s="25"/>
      <c r="N696" s="25"/>
      <c r="O696" s="25"/>
      <c r="P696" s="25"/>
      <c r="Q696" s="25"/>
      <c r="R696" s="40"/>
      <c r="S696" s="188"/>
      <c r="T696" s="7"/>
    </row>
    <row r="697" spans="1:20" s="189" customFormat="1" ht="15" customHeight="1" x14ac:dyDescent="0.15">
      <c r="A697" s="28"/>
      <c r="B697" s="28"/>
      <c r="C697" s="140"/>
      <c r="D697" s="698"/>
      <c r="E697" s="205"/>
      <c r="F697" s="205"/>
      <c r="G697" s="405"/>
      <c r="H697" s="408"/>
      <c r="I697" s="20"/>
      <c r="J697" s="269"/>
      <c r="K697" s="20"/>
      <c r="L697" s="20"/>
      <c r="M697" s="20"/>
      <c r="N697" s="20"/>
      <c r="O697" s="20"/>
      <c r="P697" s="20"/>
      <c r="Q697" s="20" t="s">
        <v>13</v>
      </c>
      <c r="R697" s="63">
        <f>SUM(R694:R695)</f>
        <v>10000</v>
      </c>
      <c r="S697" s="188">
        <v>0</v>
      </c>
      <c r="T697" s="7">
        <f>R697-S697</f>
        <v>10000</v>
      </c>
    </row>
    <row r="698" spans="1:20" s="189" customFormat="1" ht="15" customHeight="1" x14ac:dyDescent="0.15">
      <c r="A698" s="28"/>
      <c r="B698" s="28"/>
      <c r="C698" s="140"/>
      <c r="D698" s="679" t="s">
        <v>318</v>
      </c>
      <c r="E698" s="658">
        <v>0</v>
      </c>
      <c r="F698" s="658">
        <f>S700/1000</f>
        <v>0</v>
      </c>
      <c r="G698" s="666">
        <f>F698+F700-E698-E700</f>
        <v>480</v>
      </c>
      <c r="H698" s="705">
        <v>1</v>
      </c>
      <c r="I698" s="15" t="s">
        <v>319</v>
      </c>
      <c r="J698" s="182">
        <v>60000</v>
      </c>
      <c r="K698" s="15" t="s">
        <v>67</v>
      </c>
      <c r="L698" s="15">
        <v>8</v>
      </c>
      <c r="M698" s="15" t="s">
        <v>68</v>
      </c>
      <c r="N698" s="15"/>
      <c r="O698" s="15"/>
      <c r="P698" s="15"/>
      <c r="Q698" s="15"/>
      <c r="R698" s="280">
        <f>J698*L698</f>
        <v>480000</v>
      </c>
      <c r="S698" s="188"/>
      <c r="T698" s="7"/>
    </row>
    <row r="699" spans="1:20" s="189" customFormat="1" ht="15" customHeight="1" x14ac:dyDescent="0.15">
      <c r="A699" s="28"/>
      <c r="B699" s="28"/>
      <c r="C699" s="140"/>
      <c r="D699" s="680"/>
      <c r="E699" s="661"/>
      <c r="F699" s="661"/>
      <c r="G699" s="662"/>
      <c r="H699" s="706"/>
      <c r="I699" s="25"/>
      <c r="J699" s="113"/>
      <c r="K699" s="25"/>
      <c r="L699" s="25"/>
      <c r="M699" s="25"/>
      <c r="N699" s="25"/>
      <c r="O699" s="25"/>
      <c r="P699" s="25"/>
      <c r="Q699" s="25"/>
      <c r="R699" s="191"/>
      <c r="S699" s="188"/>
      <c r="T699" s="7"/>
    </row>
    <row r="700" spans="1:20" s="189" customFormat="1" ht="15" customHeight="1" x14ac:dyDescent="0.15">
      <c r="A700" s="28"/>
      <c r="B700" s="28"/>
      <c r="C700" s="140"/>
      <c r="D700" s="698"/>
      <c r="E700" s="84">
        <v>0</v>
      </c>
      <c r="F700" s="84">
        <f>T700/1000</f>
        <v>480</v>
      </c>
      <c r="G700" s="405"/>
      <c r="H700" s="408"/>
      <c r="I700" s="20"/>
      <c r="J700" s="19"/>
      <c r="K700" s="20"/>
      <c r="L700" s="20"/>
      <c r="M700" s="20"/>
      <c r="N700" s="20"/>
      <c r="O700" s="20"/>
      <c r="P700" s="20"/>
      <c r="Q700" s="20" t="s">
        <v>13</v>
      </c>
      <c r="R700" s="190">
        <f>SUM(R698:R699)</f>
        <v>480000</v>
      </c>
      <c r="S700" s="188">
        <v>0</v>
      </c>
      <c r="T700" s="7">
        <f>R700-S700</f>
        <v>480000</v>
      </c>
    </row>
    <row r="701" spans="1:20" s="189" customFormat="1" ht="15" customHeight="1" x14ac:dyDescent="0.15">
      <c r="A701" s="28"/>
      <c r="B701" s="28"/>
      <c r="C701" s="140"/>
      <c r="D701" s="707" t="s">
        <v>320</v>
      </c>
      <c r="E701" s="693">
        <v>0</v>
      </c>
      <c r="F701" s="693">
        <f>S704/1000</f>
        <v>0</v>
      </c>
      <c r="G701" s="710">
        <f>F701+F703-E701-E703</f>
        <v>-13859</v>
      </c>
      <c r="H701" s="712">
        <f>G701/(E701+E703)</f>
        <v>-0.35664839548109833</v>
      </c>
      <c r="I701" s="15" t="s">
        <v>321</v>
      </c>
      <c r="J701" s="195">
        <v>700000</v>
      </c>
      <c r="K701" s="196" t="s">
        <v>67</v>
      </c>
      <c r="L701" s="333">
        <v>10</v>
      </c>
      <c r="M701" s="196" t="s">
        <v>992</v>
      </c>
      <c r="N701" s="196"/>
      <c r="O701" s="196"/>
      <c r="P701" s="196"/>
      <c r="Q701" s="196" t="s">
        <v>70</v>
      </c>
      <c r="R701" s="117">
        <f>J701*L701</f>
        <v>7000000</v>
      </c>
      <c r="S701" s="188"/>
      <c r="T701" s="7"/>
    </row>
    <row r="702" spans="1:20" s="189" customFormat="1" ht="15" customHeight="1" x14ac:dyDescent="0.15">
      <c r="A702" s="28"/>
      <c r="B702" s="28"/>
      <c r="C702" s="140"/>
      <c r="D702" s="708"/>
      <c r="E702" s="693"/>
      <c r="F702" s="693"/>
      <c r="G702" s="711"/>
      <c r="H702" s="713"/>
      <c r="I702" s="25" t="s">
        <v>988</v>
      </c>
      <c r="J702" s="195">
        <v>3000000</v>
      </c>
      <c r="K702" s="196" t="s">
        <v>989</v>
      </c>
      <c r="L702" s="333">
        <v>6</v>
      </c>
      <c r="M702" s="196" t="s">
        <v>990</v>
      </c>
      <c r="N702" s="196"/>
      <c r="O702" s="196"/>
      <c r="P702" s="196"/>
      <c r="Q702" s="196" t="s">
        <v>991</v>
      </c>
      <c r="R702" s="117">
        <f>J702*L702</f>
        <v>18000000</v>
      </c>
      <c r="S702" s="188"/>
      <c r="T702" s="7"/>
    </row>
    <row r="703" spans="1:20" s="189" customFormat="1" ht="15" customHeight="1" x14ac:dyDescent="0.15">
      <c r="A703" s="28"/>
      <c r="B703" s="28"/>
      <c r="C703" s="140"/>
      <c r="D703" s="708"/>
      <c r="E703" s="693">
        <v>38859</v>
      </c>
      <c r="F703" s="693">
        <f>T704/1000</f>
        <v>25000</v>
      </c>
      <c r="G703" s="711"/>
      <c r="H703" s="713"/>
      <c r="I703" s="25"/>
      <c r="J703" s="113"/>
      <c r="K703" s="25"/>
      <c r="L703" s="25"/>
      <c r="M703" s="25"/>
      <c r="N703" s="25"/>
      <c r="O703" s="25"/>
      <c r="P703" s="25"/>
      <c r="Q703" s="25"/>
      <c r="R703" s="191"/>
      <c r="S703" s="188"/>
      <c r="T703" s="7"/>
    </row>
    <row r="704" spans="1:20" s="189" customFormat="1" ht="15" customHeight="1" x14ac:dyDescent="0.15">
      <c r="A704" s="28"/>
      <c r="B704" s="28"/>
      <c r="C704" s="238"/>
      <c r="D704" s="709"/>
      <c r="E704" s="693"/>
      <c r="F704" s="693"/>
      <c r="G704" s="474"/>
      <c r="H704" s="408"/>
      <c r="I704" s="20"/>
      <c r="J704" s="19"/>
      <c r="K704" s="20"/>
      <c r="L704" s="20"/>
      <c r="M704" s="20"/>
      <c r="N704" s="20"/>
      <c r="O704" s="20"/>
      <c r="P704" s="20"/>
      <c r="Q704" s="20" t="s">
        <v>13</v>
      </c>
      <c r="R704" s="190">
        <f>SUM(R701:R703)</f>
        <v>25000000</v>
      </c>
      <c r="S704" s="188">
        <v>0</v>
      </c>
      <c r="T704" s="7">
        <f>R704-S704</f>
        <v>25000000</v>
      </c>
    </row>
    <row r="705" spans="1:20" s="189" customFormat="1" ht="17.25" customHeight="1" x14ac:dyDescent="0.15">
      <c r="A705" s="28"/>
      <c r="B705" s="140"/>
      <c r="C705" s="642" t="s">
        <v>322</v>
      </c>
      <c r="D705" s="11"/>
      <c r="E705" s="657">
        <f>SUM(E709,E806,E810,E840,E825)</f>
        <v>3000</v>
      </c>
      <c r="F705" s="657">
        <f>SUM(F709,F806,F810,F840,F825)</f>
        <v>3000</v>
      </c>
      <c r="G705" s="631">
        <v>0</v>
      </c>
      <c r="H705" s="631">
        <v>0</v>
      </c>
      <c r="I705" s="13"/>
      <c r="J705" s="14"/>
      <c r="K705" s="15"/>
      <c r="L705" s="15"/>
      <c r="M705" s="15"/>
      <c r="N705" s="15"/>
      <c r="O705" s="15"/>
      <c r="P705" s="15"/>
      <c r="Q705" s="15"/>
      <c r="R705" s="187"/>
      <c r="S705" s="188"/>
      <c r="T705" s="7"/>
    </row>
    <row r="706" spans="1:20" s="189" customFormat="1" ht="17.25" customHeight="1" x14ac:dyDescent="0.15">
      <c r="A706" s="28"/>
      <c r="B706" s="140"/>
      <c r="C706" s="655"/>
      <c r="D706" s="64"/>
      <c r="E706" s="660"/>
      <c r="F706" s="660"/>
      <c r="G706" s="632"/>
      <c r="H706" s="632"/>
      <c r="I706" s="23"/>
      <c r="J706" s="24"/>
      <c r="K706" s="25"/>
      <c r="L706" s="25"/>
      <c r="M706" s="25"/>
      <c r="N706" s="25"/>
      <c r="O706" s="25"/>
      <c r="P706" s="25"/>
      <c r="Q706" s="25"/>
      <c r="R706" s="191"/>
      <c r="S706" s="188"/>
      <c r="T706" s="7"/>
    </row>
    <row r="707" spans="1:20" s="189" customFormat="1" ht="17.25" customHeight="1" x14ac:dyDescent="0.15">
      <c r="A707" s="28"/>
      <c r="B707" s="140"/>
      <c r="C707" s="655"/>
      <c r="D707" s="64"/>
      <c r="E707" s="657">
        <f>SUM(E711,E808,E812,E842,E827)</f>
        <v>40725</v>
      </c>
      <c r="F707" s="657">
        <f>SUM(F711,F808,F812,F842,F827)</f>
        <v>45632</v>
      </c>
      <c r="G707" s="671">
        <f>F707+F708-E707-E708</f>
        <v>4907</v>
      </c>
      <c r="H707" s="628">
        <f>G707/(E707+E708)</f>
        <v>0.12049109883364027</v>
      </c>
      <c r="I707" s="23"/>
      <c r="J707" s="24"/>
      <c r="K707" s="25"/>
      <c r="L707" s="25"/>
      <c r="M707" s="25"/>
      <c r="N707" s="25"/>
      <c r="O707" s="25"/>
      <c r="P707" s="25"/>
      <c r="Q707" s="25"/>
      <c r="R707" s="191"/>
      <c r="S707" s="188"/>
      <c r="T707" s="7"/>
    </row>
    <row r="708" spans="1:20" s="189" customFormat="1" ht="17.25" customHeight="1" x14ac:dyDescent="0.15">
      <c r="A708" s="28"/>
      <c r="B708" s="140"/>
      <c r="C708" s="643"/>
      <c r="D708" s="64"/>
      <c r="E708" s="660"/>
      <c r="F708" s="660"/>
      <c r="G708" s="673"/>
      <c r="H708" s="629"/>
      <c r="I708" s="18"/>
      <c r="J708" s="19"/>
      <c r="K708" s="20"/>
      <c r="L708" s="20"/>
      <c r="M708" s="20"/>
      <c r="N708" s="20"/>
      <c r="O708" s="20"/>
      <c r="P708" s="20"/>
      <c r="Q708" s="20"/>
      <c r="R708" s="190"/>
      <c r="S708" s="188">
        <f>SUM(S805,S824,S844)</f>
        <v>3000000</v>
      </c>
      <c r="T708" s="188">
        <f>SUM(T805,T824,T844,T839)</f>
        <v>45632000</v>
      </c>
    </row>
    <row r="709" spans="1:20" s="189" customFormat="1" ht="15" customHeight="1" x14ac:dyDescent="0.15">
      <c r="A709" s="28"/>
      <c r="B709" s="26"/>
      <c r="C709" s="26"/>
      <c r="D709" s="679" t="s">
        <v>323</v>
      </c>
      <c r="E709" s="656">
        <v>0</v>
      </c>
      <c r="F709" s="656">
        <f>S805/1000</f>
        <v>0</v>
      </c>
      <c r="G709" s="671">
        <f>F709+F710-E709-E710</f>
        <v>0</v>
      </c>
      <c r="H709" s="628" t="e">
        <f>G709/(E709+E710)</f>
        <v>#DIV/0!</v>
      </c>
      <c r="I709" s="255" t="s">
        <v>649</v>
      </c>
      <c r="J709" s="281"/>
      <c r="K709" s="219"/>
      <c r="L709" s="219"/>
      <c r="M709" s="219"/>
      <c r="N709" s="219"/>
      <c r="O709" s="219"/>
      <c r="P709" s="219"/>
      <c r="Q709" s="219"/>
      <c r="R709" s="117">
        <f>SUM(R710:R712)</f>
        <v>730000</v>
      </c>
      <c r="S709" s="188"/>
      <c r="T709" s="7"/>
    </row>
    <row r="710" spans="1:20" s="189" customFormat="1" ht="15" customHeight="1" x14ac:dyDescent="0.15">
      <c r="A710" s="28"/>
      <c r="B710" s="26"/>
      <c r="C710" s="26"/>
      <c r="D710" s="680"/>
      <c r="E710" s="657"/>
      <c r="F710" s="657"/>
      <c r="G710" s="673"/>
      <c r="H710" s="629"/>
      <c r="I710" s="260" t="s">
        <v>646</v>
      </c>
      <c r="J710" s="195">
        <v>8000</v>
      </c>
      <c r="K710" s="177" t="s">
        <v>67</v>
      </c>
      <c r="L710" s="177">
        <v>10</v>
      </c>
      <c r="M710" s="177" t="s">
        <v>68</v>
      </c>
      <c r="N710" s="177" t="s">
        <v>67</v>
      </c>
      <c r="O710" s="282">
        <v>7</v>
      </c>
      <c r="P710" s="177" t="s">
        <v>72</v>
      </c>
      <c r="Q710" s="177" t="s">
        <v>70</v>
      </c>
      <c r="R710" s="115">
        <f>J710*L710*O710</f>
        <v>560000</v>
      </c>
      <c r="S710" s="188"/>
      <c r="T710" s="7"/>
    </row>
    <row r="711" spans="1:20" s="189" customFormat="1" ht="15" customHeight="1" x14ac:dyDescent="0.15">
      <c r="A711" s="28"/>
      <c r="B711" s="26"/>
      <c r="C711" s="26"/>
      <c r="D711" s="680"/>
      <c r="E711" s="656">
        <v>36725</v>
      </c>
      <c r="F711" s="656">
        <f>T805/1000</f>
        <v>35088</v>
      </c>
      <c r="G711" s="93"/>
      <c r="H711" s="93"/>
      <c r="I711" s="25" t="s">
        <v>648</v>
      </c>
      <c r="J711" s="195">
        <v>2000</v>
      </c>
      <c r="K711" s="177" t="s">
        <v>67</v>
      </c>
      <c r="L711" s="177">
        <v>10</v>
      </c>
      <c r="M711" s="177" t="s">
        <v>68</v>
      </c>
      <c r="N711" s="177" t="s">
        <v>67</v>
      </c>
      <c r="O711" s="282">
        <v>7</v>
      </c>
      <c r="P711" s="177" t="s">
        <v>72</v>
      </c>
      <c r="Q711" s="177" t="s">
        <v>70</v>
      </c>
      <c r="R711" s="115">
        <f>J711*L711*O711</f>
        <v>140000</v>
      </c>
      <c r="S711" s="188"/>
      <c r="T711" s="7"/>
    </row>
    <row r="712" spans="1:20" s="189" customFormat="1" ht="15" customHeight="1" x14ac:dyDescent="0.15">
      <c r="A712" s="28"/>
      <c r="B712" s="26"/>
      <c r="C712" s="26"/>
      <c r="D712" s="313"/>
      <c r="E712" s="657"/>
      <c r="F712" s="657"/>
      <c r="G712" s="93"/>
      <c r="H712" s="93"/>
      <c r="I712" s="260" t="s">
        <v>647</v>
      </c>
      <c r="J712" s="195">
        <v>30000</v>
      </c>
      <c r="K712" s="177" t="s">
        <v>67</v>
      </c>
      <c r="L712" s="177">
        <v>1</v>
      </c>
      <c r="M712" s="177" t="s">
        <v>197</v>
      </c>
      <c r="N712" s="177"/>
      <c r="O712" s="177"/>
      <c r="P712" s="177"/>
      <c r="Q712" s="177" t="s">
        <v>70</v>
      </c>
      <c r="R712" s="115">
        <f>J712*L712</f>
        <v>30000</v>
      </c>
      <c r="S712" s="188"/>
      <c r="T712" s="7"/>
    </row>
    <row r="713" spans="1:20" s="189" customFormat="1" ht="15" customHeight="1" x14ac:dyDescent="0.15">
      <c r="A713" s="28"/>
      <c r="B713" s="26"/>
      <c r="C713" s="26"/>
      <c r="D713" s="313"/>
      <c r="E713" s="442"/>
      <c r="F713" s="442"/>
      <c r="G713" s="93"/>
      <c r="H713" s="93"/>
      <c r="I713" s="23"/>
      <c r="J713" s="195"/>
      <c r="K713" s="177"/>
      <c r="L713" s="177"/>
      <c r="M713" s="177"/>
      <c r="N713" s="177"/>
      <c r="O713" s="177"/>
      <c r="P713" s="177"/>
      <c r="Q713" s="177"/>
      <c r="R713" s="115"/>
      <c r="S713" s="188"/>
      <c r="T713" s="7"/>
    </row>
    <row r="714" spans="1:20" s="189" customFormat="1" ht="15" customHeight="1" x14ac:dyDescent="0.15">
      <c r="A714" s="28"/>
      <c r="B714" s="26"/>
      <c r="C714" s="26"/>
      <c r="D714" s="313"/>
      <c r="E714" s="442"/>
      <c r="F714" s="442"/>
      <c r="G714" s="93"/>
      <c r="H714" s="93"/>
      <c r="I714" s="318" t="s">
        <v>650</v>
      </c>
      <c r="J714" s="281"/>
      <c r="K714" s="316"/>
      <c r="L714" s="316"/>
      <c r="M714" s="316"/>
      <c r="N714" s="316"/>
      <c r="O714" s="316"/>
      <c r="P714" s="316"/>
      <c r="Q714" s="316"/>
      <c r="R714" s="117">
        <f>SUM(R715:R716)</f>
        <v>2590000</v>
      </c>
      <c r="S714" s="188"/>
      <c r="T714" s="7"/>
    </row>
    <row r="715" spans="1:20" s="189" customFormat="1" ht="15" customHeight="1" x14ac:dyDescent="0.15">
      <c r="A715" s="28"/>
      <c r="B715" s="26"/>
      <c r="C715" s="26"/>
      <c r="D715" s="313"/>
      <c r="E715" s="442"/>
      <c r="F715" s="442"/>
      <c r="G715" s="93"/>
      <c r="H715" s="93"/>
      <c r="I715" s="260" t="s">
        <v>651</v>
      </c>
      <c r="J715" s="195">
        <v>40000</v>
      </c>
      <c r="K715" s="177" t="s">
        <v>67</v>
      </c>
      <c r="L715" s="177">
        <v>1</v>
      </c>
      <c r="M715" s="177" t="s">
        <v>68</v>
      </c>
      <c r="N715" s="177" t="s">
        <v>67</v>
      </c>
      <c r="O715" s="282">
        <v>64</v>
      </c>
      <c r="P715" s="177" t="s">
        <v>72</v>
      </c>
      <c r="Q715" s="177" t="s">
        <v>70</v>
      </c>
      <c r="R715" s="115">
        <f>J715*L715*O715</f>
        <v>2560000</v>
      </c>
      <c r="S715" s="188"/>
      <c r="T715" s="7"/>
    </row>
    <row r="716" spans="1:20" s="189" customFormat="1" ht="15" customHeight="1" x14ac:dyDescent="0.15">
      <c r="A716" s="28"/>
      <c r="B716" s="26"/>
      <c r="C716" s="26"/>
      <c r="D716" s="313"/>
      <c r="E716" s="442"/>
      <c r="F716" s="442"/>
      <c r="G716" s="93"/>
      <c r="H716" s="93"/>
      <c r="I716" s="260" t="s">
        <v>325</v>
      </c>
      <c r="J716" s="195">
        <v>30000</v>
      </c>
      <c r="K716" s="177" t="s">
        <v>67</v>
      </c>
      <c r="L716" s="177">
        <v>1</v>
      </c>
      <c r="M716" s="177" t="s">
        <v>197</v>
      </c>
      <c r="N716" s="177"/>
      <c r="O716" s="177"/>
      <c r="P716" s="177"/>
      <c r="Q716" s="177" t="s">
        <v>70</v>
      </c>
      <c r="R716" s="115">
        <f>J716*L716</f>
        <v>30000</v>
      </c>
      <c r="S716" s="188"/>
      <c r="T716" s="7"/>
    </row>
    <row r="717" spans="1:20" s="189" customFormat="1" ht="15" customHeight="1" x14ac:dyDescent="0.15">
      <c r="A717" s="28"/>
      <c r="B717" s="26"/>
      <c r="C717" s="26"/>
      <c r="D717" s="313"/>
      <c r="E717" s="442"/>
      <c r="F717" s="442"/>
      <c r="G717" s="93"/>
      <c r="H717" s="93"/>
      <c r="I717" s="23"/>
      <c r="J717" s="195"/>
      <c r="K717" s="177"/>
      <c r="L717" s="177"/>
      <c r="M717" s="177"/>
      <c r="N717" s="177"/>
      <c r="O717" s="177"/>
      <c r="P717" s="177"/>
      <c r="Q717" s="177"/>
      <c r="R717" s="115"/>
      <c r="S717" s="188"/>
      <c r="T717" s="7"/>
    </row>
    <row r="718" spans="1:20" s="189" customFormat="1" ht="15" customHeight="1" x14ac:dyDescent="0.15">
      <c r="A718" s="28"/>
      <c r="B718" s="28"/>
      <c r="C718" s="140"/>
      <c r="D718" s="140"/>
      <c r="E718" s="84"/>
      <c r="F718" s="84"/>
      <c r="G718" s="404"/>
      <c r="H718" s="407"/>
      <c r="I718" s="23" t="s">
        <v>652</v>
      </c>
      <c r="J718" s="124"/>
      <c r="K718" s="177"/>
      <c r="L718" s="177"/>
      <c r="M718" s="177"/>
      <c r="N718" s="177"/>
      <c r="O718" s="177"/>
      <c r="P718" s="177"/>
      <c r="Q718" s="177"/>
      <c r="R718" s="115">
        <f>SUM(R719:R725)</f>
        <v>3955000</v>
      </c>
      <c r="S718" s="188"/>
      <c r="T718" s="7"/>
    </row>
    <row r="719" spans="1:20" s="189" customFormat="1" ht="15" customHeight="1" x14ac:dyDescent="0.15">
      <c r="A719" s="28"/>
      <c r="B719" s="28"/>
      <c r="C719" s="140"/>
      <c r="D719" s="135"/>
      <c r="E719" s="84"/>
      <c r="F719" s="84"/>
      <c r="G719" s="404"/>
      <c r="H719" s="407"/>
      <c r="I719" s="23" t="s">
        <v>653</v>
      </c>
      <c r="J719" s="195">
        <v>8000</v>
      </c>
      <c r="K719" s="177" t="s">
        <v>67</v>
      </c>
      <c r="L719" s="177">
        <v>35</v>
      </c>
      <c r="M719" s="177" t="s">
        <v>68</v>
      </c>
      <c r="N719" s="177" t="s">
        <v>67</v>
      </c>
      <c r="O719" s="177">
        <v>8</v>
      </c>
      <c r="P719" s="177" t="s">
        <v>72</v>
      </c>
      <c r="Q719" s="177" t="s">
        <v>70</v>
      </c>
      <c r="R719" s="115">
        <f>J719*L719*O719</f>
        <v>2240000</v>
      </c>
      <c r="S719" s="188"/>
      <c r="T719" s="7"/>
    </row>
    <row r="720" spans="1:20" s="189" customFormat="1" ht="14.25" customHeight="1" x14ac:dyDescent="0.15">
      <c r="A720" s="28"/>
      <c r="B720" s="28"/>
      <c r="C720" s="140"/>
      <c r="D720" s="140"/>
      <c r="E720" s="84"/>
      <c r="F720" s="84"/>
      <c r="G720" s="404"/>
      <c r="H720" s="418"/>
      <c r="I720" s="23" t="s">
        <v>654</v>
      </c>
      <c r="J720" s="195">
        <v>100000</v>
      </c>
      <c r="K720" s="177" t="s">
        <v>67</v>
      </c>
      <c r="L720" s="177">
        <v>8</v>
      </c>
      <c r="M720" s="177" t="s">
        <v>72</v>
      </c>
      <c r="N720" s="177"/>
      <c r="O720" s="177"/>
      <c r="P720" s="177"/>
      <c r="Q720" s="177" t="s">
        <v>70</v>
      </c>
      <c r="R720" s="115">
        <f>J720*L720</f>
        <v>800000</v>
      </c>
      <c r="S720" s="188"/>
      <c r="T720" s="7"/>
    </row>
    <row r="721" spans="1:20" s="189" customFormat="1" ht="14.25" customHeight="1" x14ac:dyDescent="0.15">
      <c r="A721" s="28"/>
      <c r="B721" s="28"/>
      <c r="C721" s="140"/>
      <c r="D721" s="140"/>
      <c r="E721" s="84"/>
      <c r="F721" s="84"/>
      <c r="G721" s="404"/>
      <c r="H721" s="418"/>
      <c r="I721" s="23" t="s">
        <v>655</v>
      </c>
      <c r="J721" s="195">
        <v>2000</v>
      </c>
      <c r="K721" s="177" t="s">
        <v>67</v>
      </c>
      <c r="L721" s="177">
        <v>35</v>
      </c>
      <c r="M721" s="177" t="s">
        <v>68</v>
      </c>
      <c r="N721" s="177" t="s">
        <v>67</v>
      </c>
      <c r="O721" s="177">
        <v>8</v>
      </c>
      <c r="P721" s="177" t="s">
        <v>72</v>
      </c>
      <c r="Q721" s="177" t="s">
        <v>70</v>
      </c>
      <c r="R721" s="115">
        <f>J721*L721*O721</f>
        <v>560000</v>
      </c>
      <c r="S721" s="188"/>
      <c r="T721" s="7"/>
    </row>
    <row r="722" spans="1:20" s="189" customFormat="1" ht="14.25" customHeight="1" x14ac:dyDescent="0.15">
      <c r="A722" s="28"/>
      <c r="B722" s="28"/>
      <c r="C722" s="140"/>
      <c r="D722" s="140"/>
      <c r="E722" s="84"/>
      <c r="F722" s="84"/>
      <c r="G722" s="404"/>
      <c r="H722" s="407"/>
      <c r="I722" s="23" t="s">
        <v>656</v>
      </c>
      <c r="J722" s="195">
        <v>15000</v>
      </c>
      <c r="K722" s="177" t="s">
        <v>67</v>
      </c>
      <c r="L722" s="177">
        <v>15</v>
      </c>
      <c r="M722" s="177" t="s">
        <v>68</v>
      </c>
      <c r="N722" s="177" t="s">
        <v>67</v>
      </c>
      <c r="O722" s="177">
        <v>1</v>
      </c>
      <c r="P722" s="177" t="s">
        <v>72</v>
      </c>
      <c r="Q722" s="177" t="s">
        <v>70</v>
      </c>
      <c r="R722" s="115">
        <f>J722*L722</f>
        <v>225000</v>
      </c>
      <c r="S722" s="188"/>
      <c r="T722" s="7"/>
    </row>
    <row r="723" spans="1:20" s="189" customFormat="1" ht="14.25" customHeight="1" x14ac:dyDescent="0.15">
      <c r="A723" s="28"/>
      <c r="B723" s="28"/>
      <c r="C723" s="140"/>
      <c r="D723" s="140"/>
      <c r="E723" s="84"/>
      <c r="F723" s="84"/>
      <c r="G723" s="404"/>
      <c r="H723" s="418"/>
      <c r="I723" s="23" t="s">
        <v>657</v>
      </c>
      <c r="J723" s="195">
        <v>50000</v>
      </c>
      <c r="K723" s="177" t="s">
        <v>67</v>
      </c>
      <c r="L723" s="177">
        <v>1</v>
      </c>
      <c r="M723" s="177" t="s">
        <v>72</v>
      </c>
      <c r="N723" s="177"/>
      <c r="O723" s="177"/>
      <c r="P723" s="177"/>
      <c r="Q723" s="177" t="s">
        <v>70</v>
      </c>
      <c r="R723" s="115">
        <f>J723*L723</f>
        <v>50000</v>
      </c>
      <c r="S723" s="188"/>
      <c r="T723" s="7"/>
    </row>
    <row r="724" spans="1:20" s="189" customFormat="1" ht="14.25" customHeight="1" x14ac:dyDescent="0.15">
      <c r="A724" s="28"/>
      <c r="B724" s="28"/>
      <c r="C724" s="140"/>
      <c r="D724" s="140"/>
      <c r="E724" s="84"/>
      <c r="F724" s="84"/>
      <c r="G724" s="404"/>
      <c r="H724" s="407"/>
      <c r="I724" s="23" t="s">
        <v>324</v>
      </c>
      <c r="J724" s="195">
        <v>50000</v>
      </c>
      <c r="K724" s="177" t="s">
        <v>67</v>
      </c>
      <c r="L724" s="177">
        <v>1</v>
      </c>
      <c r="M724" s="177" t="s">
        <v>72</v>
      </c>
      <c r="N724" s="177"/>
      <c r="O724" s="177"/>
      <c r="P724" s="177"/>
      <c r="Q724" s="177" t="s">
        <v>70</v>
      </c>
      <c r="R724" s="115">
        <f>J724*L724</f>
        <v>50000</v>
      </c>
      <c r="S724" s="188"/>
      <c r="T724" s="7"/>
    </row>
    <row r="725" spans="1:20" s="189" customFormat="1" ht="15" customHeight="1" x14ac:dyDescent="0.15">
      <c r="A725" s="28"/>
      <c r="B725" s="26"/>
      <c r="C725" s="26"/>
      <c r="D725" s="313"/>
      <c r="E725" s="442"/>
      <c r="F725" s="442"/>
      <c r="G725" s="93"/>
      <c r="H725" s="93"/>
      <c r="I725" s="23" t="s">
        <v>658</v>
      </c>
      <c r="J725" s="195">
        <v>30000</v>
      </c>
      <c r="K725" s="177" t="s">
        <v>67</v>
      </c>
      <c r="L725" s="177">
        <v>1</v>
      </c>
      <c r="M725" s="177" t="s">
        <v>659</v>
      </c>
      <c r="N725" s="177"/>
      <c r="O725" s="177"/>
      <c r="P725" s="177"/>
      <c r="Q725" s="177" t="s">
        <v>70</v>
      </c>
      <c r="R725" s="115">
        <f>J725*L725</f>
        <v>30000</v>
      </c>
      <c r="S725" s="188"/>
      <c r="T725" s="7"/>
    </row>
    <row r="726" spans="1:20" s="189" customFormat="1" ht="15" customHeight="1" x14ac:dyDescent="0.15">
      <c r="A726" s="28"/>
      <c r="B726" s="26"/>
      <c r="C726" s="26"/>
      <c r="D726" s="313"/>
      <c r="E726" s="442"/>
      <c r="F726" s="442"/>
      <c r="G726" s="93"/>
      <c r="H726" s="93"/>
      <c r="I726" s="23"/>
      <c r="J726" s="193"/>
      <c r="K726" s="177"/>
      <c r="L726" s="177"/>
      <c r="M726" s="177"/>
      <c r="N726" s="177"/>
      <c r="O726" s="177"/>
      <c r="P726" s="177"/>
      <c r="Q726" s="177"/>
      <c r="R726" s="139"/>
      <c r="S726" s="188"/>
      <c r="T726" s="7"/>
    </row>
    <row r="727" spans="1:20" s="189" customFormat="1" ht="15" customHeight="1" x14ac:dyDescent="0.15">
      <c r="A727" s="28"/>
      <c r="B727" s="26"/>
      <c r="C727" s="26"/>
      <c r="D727" s="313"/>
      <c r="E727" s="442"/>
      <c r="F727" s="442"/>
      <c r="G727" s="93"/>
      <c r="H727" s="93"/>
      <c r="I727" s="23" t="s">
        <v>665</v>
      </c>
      <c r="J727" s="195"/>
      <c r="K727" s="219"/>
      <c r="L727" s="219"/>
      <c r="M727" s="219"/>
      <c r="N727" s="219"/>
      <c r="O727" s="219"/>
      <c r="P727" s="219"/>
      <c r="Q727" s="219"/>
      <c r="R727" s="115">
        <f>SUM(R728:R732)</f>
        <v>830000</v>
      </c>
      <c r="S727" s="188"/>
      <c r="T727" s="7"/>
    </row>
    <row r="728" spans="1:20" s="189" customFormat="1" ht="15" customHeight="1" x14ac:dyDescent="0.15">
      <c r="A728" s="28"/>
      <c r="B728" s="26"/>
      <c r="C728" s="26"/>
      <c r="D728" s="313"/>
      <c r="E728" s="442"/>
      <c r="F728" s="442"/>
      <c r="G728" s="93"/>
      <c r="H728" s="93"/>
      <c r="I728" s="25" t="s">
        <v>660</v>
      </c>
      <c r="J728" s="195">
        <v>55000</v>
      </c>
      <c r="K728" s="219" t="s">
        <v>67</v>
      </c>
      <c r="L728" s="111">
        <v>10</v>
      </c>
      <c r="M728" s="219" t="s">
        <v>68</v>
      </c>
      <c r="N728" s="219" t="s">
        <v>67</v>
      </c>
      <c r="O728" s="111">
        <v>1</v>
      </c>
      <c r="P728" s="219" t="s">
        <v>72</v>
      </c>
      <c r="Q728" s="219" t="s">
        <v>70</v>
      </c>
      <c r="R728" s="115">
        <f>J728*L728*O728</f>
        <v>550000</v>
      </c>
      <c r="S728" s="188"/>
      <c r="T728" s="7"/>
    </row>
    <row r="729" spans="1:20" s="189" customFormat="1" ht="15" customHeight="1" x14ac:dyDescent="0.15">
      <c r="A729" s="28"/>
      <c r="B729" s="26"/>
      <c r="C729" s="26"/>
      <c r="D729" s="313"/>
      <c r="E729" s="442"/>
      <c r="F729" s="442"/>
      <c r="G729" s="93"/>
      <c r="H729" s="93"/>
      <c r="I729" s="23" t="s">
        <v>661</v>
      </c>
      <c r="J729" s="195">
        <v>8000</v>
      </c>
      <c r="K729" s="196" t="s">
        <v>67</v>
      </c>
      <c r="L729" s="111">
        <v>15</v>
      </c>
      <c r="M729" s="196" t="s">
        <v>68</v>
      </c>
      <c r="N729" s="196" t="s">
        <v>67</v>
      </c>
      <c r="O729" s="111">
        <v>1</v>
      </c>
      <c r="P729" s="196" t="s">
        <v>72</v>
      </c>
      <c r="Q729" s="196" t="s">
        <v>70</v>
      </c>
      <c r="R729" s="115">
        <f>J729*L729*O729</f>
        <v>120000</v>
      </c>
      <c r="S729" s="188"/>
      <c r="T729" s="7"/>
    </row>
    <row r="730" spans="1:20" s="189" customFormat="1" ht="15" customHeight="1" x14ac:dyDescent="0.15">
      <c r="A730" s="28"/>
      <c r="B730" s="26"/>
      <c r="C730" s="26"/>
      <c r="D730" s="313"/>
      <c r="E730" s="442"/>
      <c r="F730" s="442"/>
      <c r="G730" s="93"/>
      <c r="H730" s="93"/>
      <c r="I730" s="23" t="s">
        <v>662</v>
      </c>
      <c r="J730" s="195">
        <v>100000</v>
      </c>
      <c r="K730" s="196" t="s">
        <v>67</v>
      </c>
      <c r="L730" s="111">
        <v>1</v>
      </c>
      <c r="M730" s="196" t="s">
        <v>133</v>
      </c>
      <c r="N730" s="196" t="s">
        <v>67</v>
      </c>
      <c r="O730" s="111">
        <v>1</v>
      </c>
      <c r="P730" s="196" t="s">
        <v>72</v>
      </c>
      <c r="Q730" s="196" t="s">
        <v>70</v>
      </c>
      <c r="R730" s="115">
        <f>J730*L730*O730</f>
        <v>100000</v>
      </c>
      <c r="S730" s="188"/>
      <c r="T730" s="7"/>
    </row>
    <row r="731" spans="1:20" s="189" customFormat="1" ht="15" customHeight="1" x14ac:dyDescent="0.15">
      <c r="A731" s="28"/>
      <c r="B731" s="26"/>
      <c r="C731" s="26"/>
      <c r="D731" s="313"/>
      <c r="E731" s="442"/>
      <c r="F731" s="442"/>
      <c r="G731" s="93"/>
      <c r="H731" s="93"/>
      <c r="I731" s="23" t="s">
        <v>663</v>
      </c>
      <c r="J731" s="195">
        <v>2000</v>
      </c>
      <c r="K731" s="196" t="s">
        <v>67</v>
      </c>
      <c r="L731" s="111">
        <v>15</v>
      </c>
      <c r="M731" s="196" t="s">
        <v>68</v>
      </c>
      <c r="N731" s="196" t="s">
        <v>67</v>
      </c>
      <c r="O731" s="111">
        <v>1</v>
      </c>
      <c r="P731" s="196" t="s">
        <v>72</v>
      </c>
      <c r="Q731" s="196" t="s">
        <v>70</v>
      </c>
      <c r="R731" s="115">
        <f>J731*L731*O731</f>
        <v>30000</v>
      </c>
      <c r="S731" s="188"/>
      <c r="T731" s="7"/>
    </row>
    <row r="732" spans="1:20" s="189" customFormat="1" ht="15" customHeight="1" x14ac:dyDescent="0.15">
      <c r="A732" s="28"/>
      <c r="B732" s="26"/>
      <c r="C732" s="26"/>
      <c r="D732" s="313"/>
      <c r="E732" s="442"/>
      <c r="F732" s="442"/>
      <c r="G732" s="93"/>
      <c r="H732" s="93"/>
      <c r="I732" s="23" t="s">
        <v>664</v>
      </c>
      <c r="J732" s="195">
        <v>30000</v>
      </c>
      <c r="K732" s="219" t="s">
        <v>67</v>
      </c>
      <c r="L732" s="111">
        <v>1</v>
      </c>
      <c r="M732" s="219" t="s">
        <v>197</v>
      </c>
      <c r="N732" s="219" t="s">
        <v>67</v>
      </c>
      <c r="O732" s="111"/>
      <c r="P732" s="219"/>
      <c r="Q732" s="219" t="s">
        <v>70</v>
      </c>
      <c r="R732" s="115">
        <f>J732*L732</f>
        <v>30000</v>
      </c>
      <c r="S732" s="188"/>
      <c r="T732" s="7"/>
    </row>
    <row r="733" spans="1:20" s="189" customFormat="1" ht="15" customHeight="1" x14ac:dyDescent="0.15">
      <c r="A733" s="28"/>
      <c r="B733" s="26"/>
      <c r="C733" s="26"/>
      <c r="D733" s="313"/>
      <c r="E733" s="442"/>
      <c r="F733" s="442"/>
      <c r="G733" s="93"/>
      <c r="H733" s="93"/>
      <c r="I733" s="23"/>
      <c r="J733" s="193"/>
      <c r="K733" s="177"/>
      <c r="L733" s="177"/>
      <c r="M733" s="177"/>
      <c r="N733" s="177"/>
      <c r="O733" s="177"/>
      <c r="P733" s="177"/>
      <c r="Q733" s="177"/>
      <c r="R733" s="139"/>
      <c r="S733" s="188"/>
      <c r="T733" s="7"/>
    </row>
    <row r="734" spans="1:20" s="189" customFormat="1" ht="15" customHeight="1" x14ac:dyDescent="0.15">
      <c r="A734" s="28"/>
      <c r="B734" s="26"/>
      <c r="C734" s="26"/>
      <c r="D734" s="313"/>
      <c r="E734" s="442"/>
      <c r="F734" s="442"/>
      <c r="G734" s="93"/>
      <c r="H734" s="93"/>
      <c r="I734" s="23" t="s">
        <v>666</v>
      </c>
      <c r="J734" s="124"/>
      <c r="K734" s="25"/>
      <c r="L734" s="25"/>
      <c r="M734" s="25"/>
      <c r="N734" s="25"/>
      <c r="O734" s="25"/>
      <c r="P734" s="25"/>
      <c r="Q734" s="25"/>
      <c r="R734" s="191">
        <f>SUM(R735:R739)</f>
        <v>1960000</v>
      </c>
      <c r="S734" s="188"/>
      <c r="T734" s="7"/>
    </row>
    <row r="735" spans="1:20" s="189" customFormat="1" ht="15" customHeight="1" x14ac:dyDescent="0.15">
      <c r="A735" s="28"/>
      <c r="B735" s="26"/>
      <c r="C735" s="26"/>
      <c r="D735" s="313"/>
      <c r="E735" s="442"/>
      <c r="F735" s="442"/>
      <c r="G735" s="93"/>
      <c r="H735" s="93"/>
      <c r="I735" s="23" t="s">
        <v>667</v>
      </c>
      <c r="J735" s="195">
        <v>35000</v>
      </c>
      <c r="K735" s="196" t="s">
        <v>67</v>
      </c>
      <c r="L735" s="333">
        <v>40</v>
      </c>
      <c r="M735" s="196" t="s">
        <v>68</v>
      </c>
      <c r="N735" s="196" t="s">
        <v>67</v>
      </c>
      <c r="O735" s="333">
        <v>1</v>
      </c>
      <c r="P735" s="196" t="s">
        <v>72</v>
      </c>
      <c r="Q735" s="196" t="s">
        <v>70</v>
      </c>
      <c r="R735" s="115">
        <f>J735*L735*O735</f>
        <v>1400000</v>
      </c>
      <c r="S735" s="188"/>
      <c r="T735" s="7"/>
    </row>
    <row r="736" spans="1:20" s="189" customFormat="1" ht="15" customHeight="1" x14ac:dyDescent="0.15">
      <c r="A736" s="28"/>
      <c r="B736" s="26"/>
      <c r="C736" s="26"/>
      <c r="D736" s="313"/>
      <c r="E736" s="442"/>
      <c r="F736" s="442"/>
      <c r="G736" s="93"/>
      <c r="H736" s="93"/>
      <c r="I736" s="23" t="s">
        <v>668</v>
      </c>
      <c r="J736" s="195">
        <v>8000</v>
      </c>
      <c r="K736" s="196" t="s">
        <v>67</v>
      </c>
      <c r="L736" s="333">
        <v>43</v>
      </c>
      <c r="M736" s="196" t="s">
        <v>68</v>
      </c>
      <c r="N736" s="196" t="s">
        <v>67</v>
      </c>
      <c r="O736" s="333">
        <v>1</v>
      </c>
      <c r="P736" s="196" t="s">
        <v>72</v>
      </c>
      <c r="Q736" s="196" t="s">
        <v>70</v>
      </c>
      <c r="R736" s="115">
        <f>J736*L736*O736</f>
        <v>344000</v>
      </c>
      <c r="S736" s="188"/>
      <c r="T736" s="7"/>
    </row>
    <row r="737" spans="1:20" s="189" customFormat="1" ht="15" customHeight="1" x14ac:dyDescent="0.15">
      <c r="A737" s="28"/>
      <c r="B737" s="26"/>
      <c r="C737" s="26"/>
      <c r="D737" s="313"/>
      <c r="E737" s="442"/>
      <c r="F737" s="442"/>
      <c r="G737" s="93"/>
      <c r="H737" s="93"/>
      <c r="I737" s="23" t="s">
        <v>662</v>
      </c>
      <c r="J737" s="195">
        <v>100000</v>
      </c>
      <c r="K737" s="196" t="s">
        <v>67</v>
      </c>
      <c r="L737" s="333">
        <v>1</v>
      </c>
      <c r="M737" s="196" t="s">
        <v>133</v>
      </c>
      <c r="N737" s="196" t="s">
        <v>67</v>
      </c>
      <c r="O737" s="333">
        <v>1</v>
      </c>
      <c r="P737" s="196" t="s">
        <v>72</v>
      </c>
      <c r="Q737" s="196" t="s">
        <v>70</v>
      </c>
      <c r="R737" s="115">
        <f>J737*L737*O737</f>
        <v>100000</v>
      </c>
      <c r="S737" s="188"/>
      <c r="T737" s="7"/>
    </row>
    <row r="738" spans="1:20" s="189" customFormat="1" ht="15" customHeight="1" x14ac:dyDescent="0.15">
      <c r="A738" s="28"/>
      <c r="B738" s="26"/>
      <c r="C738" s="26"/>
      <c r="D738" s="313"/>
      <c r="E738" s="442"/>
      <c r="F738" s="442"/>
      <c r="G738" s="93"/>
      <c r="H738" s="93"/>
      <c r="I738" s="23" t="s">
        <v>669</v>
      </c>
      <c r="J738" s="195">
        <v>2000</v>
      </c>
      <c r="K738" s="196" t="s">
        <v>67</v>
      </c>
      <c r="L738" s="333">
        <v>43</v>
      </c>
      <c r="M738" s="196" t="s">
        <v>68</v>
      </c>
      <c r="N738" s="196" t="s">
        <v>67</v>
      </c>
      <c r="O738" s="333">
        <v>1</v>
      </c>
      <c r="P738" s="196" t="s">
        <v>72</v>
      </c>
      <c r="Q738" s="196" t="s">
        <v>70</v>
      </c>
      <c r="R738" s="115">
        <f>J738*L738*O738</f>
        <v>86000</v>
      </c>
      <c r="S738" s="188"/>
      <c r="T738" s="7"/>
    </row>
    <row r="739" spans="1:20" s="189" customFormat="1" ht="15" customHeight="1" x14ac:dyDescent="0.15">
      <c r="A739" s="28"/>
      <c r="B739" s="26"/>
      <c r="C739" s="26"/>
      <c r="D739" s="313"/>
      <c r="E739" s="442"/>
      <c r="F739" s="442"/>
      <c r="G739" s="93"/>
      <c r="H739" s="93"/>
      <c r="I739" s="23" t="s">
        <v>670</v>
      </c>
      <c r="J739" s="195">
        <v>30000</v>
      </c>
      <c r="K739" s="196" t="s">
        <v>67</v>
      </c>
      <c r="L739" s="333">
        <v>1</v>
      </c>
      <c r="M739" s="196" t="s">
        <v>197</v>
      </c>
      <c r="N739" s="196" t="s">
        <v>67</v>
      </c>
      <c r="O739" s="333">
        <v>1</v>
      </c>
      <c r="P739" s="196" t="s">
        <v>72</v>
      </c>
      <c r="Q739" s="196" t="s">
        <v>70</v>
      </c>
      <c r="R739" s="115">
        <f>J739*L739*O739</f>
        <v>30000</v>
      </c>
      <c r="S739" s="188"/>
      <c r="T739" s="7"/>
    </row>
    <row r="740" spans="1:20" s="189" customFormat="1" ht="15" customHeight="1" x14ac:dyDescent="0.15">
      <c r="A740" s="28"/>
      <c r="B740" s="26"/>
      <c r="C740" s="26"/>
      <c r="D740" s="313"/>
      <c r="E740" s="442"/>
      <c r="F740" s="442"/>
      <c r="G740" s="93"/>
      <c r="H740" s="93"/>
      <c r="I740" s="23"/>
      <c r="J740" s="193"/>
      <c r="K740" s="177"/>
      <c r="L740" s="177"/>
      <c r="M740" s="177"/>
      <c r="N740" s="177"/>
      <c r="O740" s="177"/>
      <c r="P740" s="177"/>
      <c r="Q740" s="177"/>
      <c r="R740" s="139"/>
      <c r="S740" s="188"/>
      <c r="T740" s="7"/>
    </row>
    <row r="741" spans="1:20" s="189" customFormat="1" ht="15" customHeight="1" x14ac:dyDescent="0.15">
      <c r="A741" s="28"/>
      <c r="B741" s="26"/>
      <c r="C741" s="26"/>
      <c r="D741" s="313"/>
      <c r="E741" s="442"/>
      <c r="F741" s="442"/>
      <c r="G741" s="93"/>
      <c r="H741" s="93"/>
      <c r="I741" s="23" t="s">
        <v>671</v>
      </c>
      <c r="J741" s="175"/>
      <c r="K741" s="177"/>
      <c r="L741" s="177"/>
      <c r="M741" s="177"/>
      <c r="N741" s="177"/>
      <c r="O741" s="177"/>
      <c r="P741" s="177"/>
      <c r="Q741" s="177"/>
      <c r="R741" s="40">
        <f>SUM(R742:R745)</f>
        <v>1090000</v>
      </c>
      <c r="S741" s="188"/>
      <c r="T741" s="7"/>
    </row>
    <row r="742" spans="1:20" s="189" customFormat="1" ht="15" customHeight="1" x14ac:dyDescent="0.15">
      <c r="A742" s="28"/>
      <c r="B742" s="26"/>
      <c r="C742" s="26"/>
      <c r="D742" s="313"/>
      <c r="E742" s="442"/>
      <c r="F742" s="442"/>
      <c r="G742" s="93"/>
      <c r="H742" s="93"/>
      <c r="I742" s="23" t="s">
        <v>672</v>
      </c>
      <c r="J742" s="195">
        <v>8000</v>
      </c>
      <c r="K742" s="177" t="s">
        <v>67</v>
      </c>
      <c r="L742" s="177">
        <v>43</v>
      </c>
      <c r="M742" s="177" t="s">
        <v>68</v>
      </c>
      <c r="N742" s="177" t="s">
        <v>67</v>
      </c>
      <c r="O742" s="177">
        <v>2</v>
      </c>
      <c r="P742" s="177" t="s">
        <v>72</v>
      </c>
      <c r="Q742" s="177" t="s">
        <v>70</v>
      </c>
      <c r="R742" s="40">
        <f>J742*L742*O742</f>
        <v>688000</v>
      </c>
      <c r="S742" s="188"/>
      <c r="T742" s="7"/>
    </row>
    <row r="743" spans="1:20" s="189" customFormat="1" ht="15" customHeight="1" x14ac:dyDescent="0.15">
      <c r="A743" s="28"/>
      <c r="B743" s="26"/>
      <c r="C743" s="26"/>
      <c r="D743" s="313"/>
      <c r="E743" s="442"/>
      <c r="F743" s="442"/>
      <c r="G743" s="93"/>
      <c r="H743" s="93"/>
      <c r="I743" s="23" t="s">
        <v>673</v>
      </c>
      <c r="J743" s="195">
        <v>100000</v>
      </c>
      <c r="K743" s="177" t="s">
        <v>67</v>
      </c>
      <c r="L743" s="177">
        <v>2</v>
      </c>
      <c r="M743" s="177" t="s">
        <v>72</v>
      </c>
      <c r="N743" s="177"/>
      <c r="O743" s="177"/>
      <c r="P743" s="177"/>
      <c r="Q743" s="177" t="s">
        <v>70</v>
      </c>
      <c r="R743" s="40">
        <f>J743*L743</f>
        <v>200000</v>
      </c>
      <c r="S743" s="188"/>
      <c r="T743" s="7"/>
    </row>
    <row r="744" spans="1:20" s="189" customFormat="1" ht="15" customHeight="1" x14ac:dyDescent="0.15">
      <c r="A744" s="28"/>
      <c r="B744" s="26"/>
      <c r="C744" s="26"/>
      <c r="D744" s="313"/>
      <c r="E744" s="442"/>
      <c r="F744" s="442"/>
      <c r="G744" s="93"/>
      <c r="H744" s="93"/>
      <c r="I744" s="23" t="s">
        <v>674</v>
      </c>
      <c r="J744" s="195">
        <v>2000</v>
      </c>
      <c r="K744" s="177" t="s">
        <v>67</v>
      </c>
      <c r="L744" s="177">
        <v>43</v>
      </c>
      <c r="M744" s="177" t="s">
        <v>68</v>
      </c>
      <c r="N744" s="177" t="s">
        <v>67</v>
      </c>
      <c r="O744" s="177">
        <v>2</v>
      </c>
      <c r="P744" s="177" t="s">
        <v>72</v>
      </c>
      <c r="Q744" s="177" t="s">
        <v>70</v>
      </c>
      <c r="R744" s="40">
        <f>J744*L744*O744</f>
        <v>172000</v>
      </c>
      <c r="S744" s="188"/>
      <c r="T744" s="7"/>
    </row>
    <row r="745" spans="1:20" s="189" customFormat="1" ht="15" customHeight="1" x14ac:dyDescent="0.15">
      <c r="A745" s="28"/>
      <c r="B745" s="26"/>
      <c r="C745" s="26"/>
      <c r="D745" s="313"/>
      <c r="E745" s="442"/>
      <c r="F745" s="442"/>
      <c r="G745" s="93"/>
      <c r="H745" s="93"/>
      <c r="I745" s="23" t="s">
        <v>675</v>
      </c>
      <c r="J745" s="195">
        <v>30000</v>
      </c>
      <c r="K745" s="177" t="s">
        <v>67</v>
      </c>
      <c r="L745" s="177">
        <v>1</v>
      </c>
      <c r="M745" s="177" t="s">
        <v>197</v>
      </c>
      <c r="N745" s="177"/>
      <c r="O745" s="177"/>
      <c r="P745" s="177"/>
      <c r="Q745" s="177" t="s">
        <v>70</v>
      </c>
      <c r="R745" s="40">
        <f>J745*L745</f>
        <v>30000</v>
      </c>
      <c r="S745" s="188"/>
      <c r="T745" s="7"/>
    </row>
    <row r="746" spans="1:20" s="189" customFormat="1" ht="15" customHeight="1" x14ac:dyDescent="0.15">
      <c r="A746" s="28"/>
      <c r="B746" s="26"/>
      <c r="C746" s="26"/>
      <c r="D746" s="313"/>
      <c r="E746" s="442"/>
      <c r="F746" s="442"/>
      <c r="G746" s="93"/>
      <c r="H746" s="93"/>
      <c r="I746" s="23"/>
      <c r="J746" s="195"/>
      <c r="K746" s="177"/>
      <c r="L746" s="177"/>
      <c r="M746" s="177"/>
      <c r="N746" s="177"/>
      <c r="O746" s="177"/>
      <c r="P746" s="177"/>
      <c r="Q746" s="177"/>
      <c r="R746" s="40"/>
      <c r="S746" s="188"/>
      <c r="T746" s="7"/>
    </row>
    <row r="747" spans="1:20" s="189" customFormat="1" ht="15" customHeight="1" x14ac:dyDescent="0.15">
      <c r="A747" s="28"/>
      <c r="B747" s="26"/>
      <c r="C747" s="26"/>
      <c r="D747" s="313"/>
      <c r="E747" s="442"/>
      <c r="F747" s="442"/>
      <c r="G747" s="93"/>
      <c r="H747" s="93"/>
      <c r="I747" s="23" t="s">
        <v>706</v>
      </c>
      <c r="J747" s="124"/>
      <c r="K747" s="25"/>
      <c r="L747" s="25"/>
      <c r="M747" s="25"/>
      <c r="N747" s="25"/>
      <c r="O747" s="25"/>
      <c r="P747" s="25"/>
      <c r="Q747" s="25"/>
      <c r="R747" s="40">
        <f>SUM(R748:R752)</f>
        <v>3425000</v>
      </c>
      <c r="S747" s="188"/>
      <c r="T747" s="7"/>
    </row>
    <row r="748" spans="1:20" s="189" customFormat="1" ht="15" customHeight="1" x14ac:dyDescent="0.15">
      <c r="A748" s="28"/>
      <c r="B748" s="26"/>
      <c r="C748" s="26"/>
      <c r="D748" s="313"/>
      <c r="E748" s="442"/>
      <c r="F748" s="442"/>
      <c r="G748" s="93"/>
      <c r="H748" s="93"/>
      <c r="I748" s="23" t="s">
        <v>707</v>
      </c>
      <c r="J748" s="195">
        <v>200000</v>
      </c>
      <c r="K748" s="196" t="s">
        <v>67</v>
      </c>
      <c r="L748" s="333">
        <v>15</v>
      </c>
      <c r="M748" s="196" t="s">
        <v>68</v>
      </c>
      <c r="N748" s="196" t="s">
        <v>67</v>
      </c>
      <c r="O748" s="333">
        <v>1</v>
      </c>
      <c r="P748" s="196" t="s">
        <v>72</v>
      </c>
      <c r="Q748" s="196" t="s">
        <v>70</v>
      </c>
      <c r="R748" s="40">
        <f>J748*L748*O748</f>
        <v>3000000</v>
      </c>
      <c r="S748" s="188"/>
      <c r="T748" s="7"/>
    </row>
    <row r="749" spans="1:20" s="189" customFormat="1" ht="15" customHeight="1" x14ac:dyDescent="0.15">
      <c r="A749" s="28"/>
      <c r="B749" s="26"/>
      <c r="C749" s="26"/>
      <c r="D749" s="313"/>
      <c r="E749" s="442"/>
      <c r="F749" s="442"/>
      <c r="G749" s="93"/>
      <c r="H749" s="93"/>
      <c r="I749" s="23" t="s">
        <v>708</v>
      </c>
      <c r="J749" s="195">
        <v>200000</v>
      </c>
      <c r="K749" s="196" t="s">
        <v>67</v>
      </c>
      <c r="L749" s="333">
        <v>1</v>
      </c>
      <c r="M749" s="196" t="s">
        <v>133</v>
      </c>
      <c r="N749" s="196" t="s">
        <v>67</v>
      </c>
      <c r="O749" s="333">
        <v>1</v>
      </c>
      <c r="P749" s="196" t="s">
        <v>72</v>
      </c>
      <c r="Q749" s="196" t="s">
        <v>70</v>
      </c>
      <c r="R749" s="40">
        <f>J749*L749*O749</f>
        <v>200000</v>
      </c>
      <c r="S749" s="188"/>
      <c r="T749" s="7"/>
    </row>
    <row r="750" spans="1:20" s="189" customFormat="1" ht="15" customHeight="1" x14ac:dyDescent="0.15">
      <c r="A750" s="28"/>
      <c r="B750" s="26"/>
      <c r="C750" s="26"/>
      <c r="D750" s="313"/>
      <c r="E750" s="442"/>
      <c r="F750" s="442"/>
      <c r="G750" s="93"/>
      <c r="H750" s="93"/>
      <c r="I750" s="23" t="s">
        <v>709</v>
      </c>
      <c r="J750" s="195">
        <v>10000</v>
      </c>
      <c r="K750" s="196" t="s">
        <v>602</v>
      </c>
      <c r="L750" s="333">
        <v>15</v>
      </c>
      <c r="M750" s="196" t="s">
        <v>710</v>
      </c>
      <c r="N750" s="196" t="s">
        <v>630</v>
      </c>
      <c r="O750" s="333">
        <v>1</v>
      </c>
      <c r="P750" s="196" t="s">
        <v>700</v>
      </c>
      <c r="Q750" s="196" t="s">
        <v>70</v>
      </c>
      <c r="R750" s="40">
        <f>J750*L750*O750</f>
        <v>150000</v>
      </c>
      <c r="S750" s="188"/>
      <c r="T750" s="7"/>
    </row>
    <row r="751" spans="1:20" s="189" customFormat="1" ht="15" customHeight="1" x14ac:dyDescent="0.15">
      <c r="A751" s="28"/>
      <c r="B751" s="26"/>
      <c r="C751" s="26"/>
      <c r="D751" s="313"/>
      <c r="E751" s="442"/>
      <c r="F751" s="442"/>
      <c r="G751" s="93"/>
      <c r="H751" s="93"/>
      <c r="I751" s="23" t="s">
        <v>669</v>
      </c>
      <c r="J751" s="195">
        <v>3000</v>
      </c>
      <c r="K751" s="196" t="s">
        <v>67</v>
      </c>
      <c r="L751" s="333">
        <v>15</v>
      </c>
      <c r="M751" s="196" t="s">
        <v>68</v>
      </c>
      <c r="N751" s="196" t="s">
        <v>67</v>
      </c>
      <c r="O751" s="333">
        <v>1</v>
      </c>
      <c r="P751" s="196" t="s">
        <v>72</v>
      </c>
      <c r="Q751" s="196" t="s">
        <v>70</v>
      </c>
      <c r="R751" s="40">
        <f>J751*L751*O751</f>
        <v>45000</v>
      </c>
      <c r="S751" s="188"/>
      <c r="T751" s="7"/>
    </row>
    <row r="752" spans="1:20" s="189" customFormat="1" ht="15" customHeight="1" x14ac:dyDescent="0.15">
      <c r="A752" s="28"/>
      <c r="B752" s="26"/>
      <c r="C752" s="26"/>
      <c r="D752" s="313"/>
      <c r="E752" s="442"/>
      <c r="F752" s="442"/>
      <c r="G752" s="93"/>
      <c r="H752" s="93"/>
      <c r="I752" s="23" t="s">
        <v>670</v>
      </c>
      <c r="J752" s="195">
        <v>30000</v>
      </c>
      <c r="K752" s="196" t="s">
        <v>67</v>
      </c>
      <c r="L752" s="333">
        <v>1</v>
      </c>
      <c r="M752" s="196" t="s">
        <v>197</v>
      </c>
      <c r="N752" s="196" t="s">
        <v>67</v>
      </c>
      <c r="O752" s="333">
        <v>1</v>
      </c>
      <c r="P752" s="196" t="s">
        <v>72</v>
      </c>
      <c r="Q752" s="196" t="s">
        <v>70</v>
      </c>
      <c r="R752" s="40">
        <f>J752*L752*O752</f>
        <v>30000</v>
      </c>
      <c r="S752" s="188"/>
      <c r="T752" s="7"/>
    </row>
    <row r="753" spans="1:20" s="189" customFormat="1" ht="15" customHeight="1" x14ac:dyDescent="0.15">
      <c r="A753" s="28"/>
      <c r="B753" s="26"/>
      <c r="C753" s="26"/>
      <c r="D753" s="313"/>
      <c r="E753" s="442"/>
      <c r="F753" s="442"/>
      <c r="G753" s="93"/>
      <c r="H753" s="93"/>
      <c r="I753" s="23"/>
      <c r="J753" s="195"/>
      <c r="K753" s="177"/>
      <c r="L753" s="177"/>
      <c r="M753" s="177"/>
      <c r="N753" s="177"/>
      <c r="O753" s="177"/>
      <c r="P753" s="177"/>
      <c r="Q753" s="177"/>
      <c r="R753" s="40"/>
      <c r="S753" s="188"/>
      <c r="T753" s="7"/>
    </row>
    <row r="754" spans="1:20" s="189" customFormat="1" ht="15" customHeight="1" x14ac:dyDescent="0.15">
      <c r="A754" s="28"/>
      <c r="B754" s="26"/>
      <c r="C754" s="26"/>
      <c r="D754" s="313"/>
      <c r="E754" s="442"/>
      <c r="F754" s="442"/>
      <c r="G754" s="93"/>
      <c r="H754" s="93"/>
      <c r="I754" s="318" t="s">
        <v>676</v>
      </c>
      <c r="J754" s="281"/>
      <c r="K754" s="316"/>
      <c r="L754" s="316"/>
      <c r="M754" s="316"/>
      <c r="N754" s="316"/>
      <c r="O754" s="316"/>
      <c r="P754" s="316"/>
      <c r="Q754" s="316"/>
      <c r="R754" s="197">
        <f>SUM(R755)</f>
        <v>30000</v>
      </c>
      <c r="S754" s="188"/>
      <c r="T754" s="7"/>
    </row>
    <row r="755" spans="1:20" s="189" customFormat="1" ht="15" customHeight="1" x14ac:dyDescent="0.15">
      <c r="A755" s="28"/>
      <c r="B755" s="26"/>
      <c r="C755" s="26"/>
      <c r="D755" s="313"/>
      <c r="E755" s="442"/>
      <c r="F755" s="442"/>
      <c r="G755" s="93"/>
      <c r="H755" s="93"/>
      <c r="I755" s="260" t="s">
        <v>677</v>
      </c>
      <c r="J755" s="195">
        <v>30000</v>
      </c>
      <c r="K755" s="177" t="s">
        <v>67</v>
      </c>
      <c r="L755" s="177">
        <v>1</v>
      </c>
      <c r="M755" s="177" t="s">
        <v>197</v>
      </c>
      <c r="N755" s="177"/>
      <c r="O755" s="177"/>
      <c r="P755" s="177"/>
      <c r="Q755" s="177" t="s">
        <v>70</v>
      </c>
      <c r="R755" s="40">
        <f>J755*L755</f>
        <v>30000</v>
      </c>
      <c r="S755" s="188"/>
      <c r="T755" s="7"/>
    </row>
    <row r="756" spans="1:20" s="189" customFormat="1" ht="15" customHeight="1" x14ac:dyDescent="0.15">
      <c r="A756" s="28"/>
      <c r="B756" s="26"/>
      <c r="C756" s="26"/>
      <c r="D756" s="313"/>
      <c r="E756" s="442"/>
      <c r="F756" s="442"/>
      <c r="G756" s="93"/>
      <c r="H756" s="93"/>
      <c r="I756" s="23"/>
      <c r="J756" s="195"/>
      <c r="K756" s="177"/>
      <c r="L756" s="177"/>
      <c r="M756" s="177"/>
      <c r="N756" s="177"/>
      <c r="O756" s="177"/>
      <c r="P756" s="177"/>
      <c r="Q756" s="177"/>
      <c r="R756" s="40"/>
      <c r="S756" s="188"/>
      <c r="T756" s="7"/>
    </row>
    <row r="757" spans="1:20" s="189" customFormat="1" ht="15" customHeight="1" x14ac:dyDescent="0.15">
      <c r="A757" s="28"/>
      <c r="B757" s="26"/>
      <c r="C757" s="26"/>
      <c r="D757" s="313"/>
      <c r="E757" s="442"/>
      <c r="F757" s="442"/>
      <c r="G757" s="93"/>
      <c r="H757" s="93"/>
      <c r="I757" s="23" t="s">
        <v>678</v>
      </c>
      <c r="J757" s="195"/>
      <c r="K757" s="177"/>
      <c r="L757" s="177"/>
      <c r="M757" s="177"/>
      <c r="N757" s="177"/>
      <c r="O757" s="177"/>
      <c r="P757" s="177"/>
      <c r="Q757" s="177"/>
      <c r="R757" s="40">
        <f>SUM(R758:R760)</f>
        <v>2883000</v>
      </c>
      <c r="S757" s="188"/>
      <c r="T757" s="7"/>
    </row>
    <row r="758" spans="1:20" s="189" customFormat="1" ht="15" customHeight="1" x14ac:dyDescent="0.15">
      <c r="A758" s="28"/>
      <c r="B758" s="26"/>
      <c r="C758" s="26"/>
      <c r="D758" s="313"/>
      <c r="E758" s="442"/>
      <c r="F758" s="442"/>
      <c r="G758" s="93"/>
      <c r="H758" s="93"/>
      <c r="I758" s="23" t="s">
        <v>679</v>
      </c>
      <c r="J758" s="195">
        <v>363000</v>
      </c>
      <c r="K758" s="177" t="s">
        <v>62</v>
      </c>
      <c r="L758" s="177">
        <v>7</v>
      </c>
      <c r="M758" s="177" t="s">
        <v>64</v>
      </c>
      <c r="N758" s="177"/>
      <c r="O758" s="177"/>
      <c r="P758" s="177"/>
      <c r="Q758" s="177" t="s">
        <v>65</v>
      </c>
      <c r="R758" s="40">
        <f>J758*L758</f>
        <v>2541000</v>
      </c>
      <c r="S758" s="188"/>
      <c r="T758" s="7"/>
    </row>
    <row r="759" spans="1:20" s="189" customFormat="1" ht="15" customHeight="1" x14ac:dyDescent="0.15">
      <c r="A759" s="28"/>
      <c r="B759" s="26"/>
      <c r="C759" s="26"/>
      <c r="D759" s="313"/>
      <c r="E759" s="442"/>
      <c r="F759" s="442"/>
      <c r="G759" s="93"/>
      <c r="H759" s="93"/>
      <c r="I759" s="23" t="s">
        <v>680</v>
      </c>
      <c r="J759" s="195">
        <v>6000</v>
      </c>
      <c r="K759" s="177" t="s">
        <v>602</v>
      </c>
      <c r="L759" s="177">
        <v>52</v>
      </c>
      <c r="M759" s="177" t="s">
        <v>681</v>
      </c>
      <c r="N759" s="177"/>
      <c r="O759" s="177"/>
      <c r="P759" s="177"/>
      <c r="Q759" s="177" t="s">
        <v>605</v>
      </c>
      <c r="R759" s="40">
        <f>J759*L759</f>
        <v>312000</v>
      </c>
      <c r="S759" s="188"/>
      <c r="T759" s="7"/>
    </row>
    <row r="760" spans="1:20" s="189" customFormat="1" ht="15" customHeight="1" x14ac:dyDescent="0.15">
      <c r="A760" s="28"/>
      <c r="B760" s="26"/>
      <c r="C760" s="26"/>
      <c r="D760" s="313"/>
      <c r="E760" s="442"/>
      <c r="F760" s="442"/>
      <c r="G760" s="93"/>
      <c r="H760" s="93"/>
      <c r="I760" s="23" t="s">
        <v>682</v>
      </c>
      <c r="J760" s="195">
        <v>30000</v>
      </c>
      <c r="K760" s="177" t="s">
        <v>62</v>
      </c>
      <c r="L760" s="177">
        <v>1</v>
      </c>
      <c r="M760" s="177" t="s">
        <v>645</v>
      </c>
      <c r="N760" s="177"/>
      <c r="O760" s="177"/>
      <c r="P760" s="177"/>
      <c r="Q760" s="177" t="s">
        <v>65</v>
      </c>
      <c r="R760" s="40">
        <v>30000</v>
      </c>
      <c r="S760" s="188"/>
      <c r="T760" s="7"/>
    </row>
    <row r="761" spans="1:20" s="189" customFormat="1" ht="15" customHeight="1" x14ac:dyDescent="0.15">
      <c r="A761" s="28"/>
      <c r="B761" s="26"/>
      <c r="C761" s="26"/>
      <c r="D761" s="135"/>
      <c r="E761" s="442"/>
      <c r="F761" s="442"/>
      <c r="G761" s="93"/>
      <c r="H761" s="93"/>
      <c r="I761" s="23"/>
      <c r="J761" s="195"/>
      <c r="K761" s="177"/>
      <c r="L761" s="177"/>
      <c r="M761" s="177"/>
      <c r="N761" s="177"/>
      <c r="O761" s="177"/>
      <c r="P761" s="177"/>
      <c r="Q761" s="177"/>
      <c r="R761" s="40"/>
      <c r="S761" s="188"/>
      <c r="T761" s="7"/>
    </row>
    <row r="762" spans="1:20" s="189" customFormat="1" ht="15" customHeight="1" x14ac:dyDescent="0.15">
      <c r="A762" s="28"/>
      <c r="B762" s="26"/>
      <c r="C762" s="26"/>
      <c r="D762" s="313"/>
      <c r="E762" s="442"/>
      <c r="F762" s="442"/>
      <c r="G762" s="93"/>
      <c r="H762" s="93"/>
      <c r="I762" s="25" t="s">
        <v>683</v>
      </c>
      <c r="J762" s="124"/>
      <c r="K762" s="25"/>
      <c r="L762" s="196"/>
      <c r="M762" s="196"/>
      <c r="N762" s="196"/>
      <c r="O762" s="196"/>
      <c r="P762" s="196"/>
      <c r="Q762" s="196"/>
      <c r="R762" s="40">
        <f>SUM(R763,R764,R768)</f>
        <v>635000</v>
      </c>
      <c r="S762" s="188"/>
      <c r="T762" s="7"/>
    </row>
    <row r="763" spans="1:20" s="189" customFormat="1" ht="15" customHeight="1" x14ac:dyDescent="0.15">
      <c r="A763" s="28"/>
      <c r="B763" s="26"/>
      <c r="C763" s="26"/>
      <c r="D763" s="313"/>
      <c r="E763" s="442"/>
      <c r="F763" s="442"/>
      <c r="G763" s="93"/>
      <c r="H763" s="93"/>
      <c r="I763" s="25" t="s">
        <v>336</v>
      </c>
      <c r="J763" s="124">
        <v>7000</v>
      </c>
      <c r="K763" s="25" t="s">
        <v>67</v>
      </c>
      <c r="L763" s="333">
        <v>35</v>
      </c>
      <c r="M763" s="196" t="s">
        <v>68</v>
      </c>
      <c r="N763" s="196"/>
      <c r="O763" s="196"/>
      <c r="P763" s="196"/>
      <c r="Q763" s="196" t="s">
        <v>70</v>
      </c>
      <c r="R763" s="40">
        <f>J763*L763</f>
        <v>245000</v>
      </c>
      <c r="S763" s="188"/>
      <c r="T763" s="7"/>
    </row>
    <row r="764" spans="1:20" s="189" customFormat="1" ht="15" customHeight="1" x14ac:dyDescent="0.15">
      <c r="A764" s="28"/>
      <c r="B764" s="26"/>
      <c r="C764" s="26"/>
      <c r="D764" s="313"/>
      <c r="E764" s="442"/>
      <c r="F764" s="442"/>
      <c r="G764" s="93"/>
      <c r="H764" s="93"/>
      <c r="I764" s="23" t="s">
        <v>337</v>
      </c>
      <c r="J764" s="124"/>
      <c r="K764" s="25"/>
      <c r="L764" s="196"/>
      <c r="M764" s="196"/>
      <c r="N764" s="196"/>
      <c r="O764" s="196"/>
      <c r="P764" s="196"/>
      <c r="Q764" s="196"/>
      <c r="R764" s="40">
        <f>SUM(R765:R767)</f>
        <v>360000</v>
      </c>
      <c r="S764" s="188"/>
      <c r="T764" s="7"/>
    </row>
    <row r="765" spans="1:20" s="189" customFormat="1" ht="15" customHeight="1" x14ac:dyDescent="0.15">
      <c r="A765" s="28"/>
      <c r="B765" s="26"/>
      <c r="C765" s="26"/>
      <c r="D765" s="313"/>
      <c r="E765" s="442"/>
      <c r="F765" s="442"/>
      <c r="G765" s="93"/>
      <c r="H765" s="93"/>
      <c r="I765" s="25"/>
      <c r="J765" s="124">
        <v>200000</v>
      </c>
      <c r="K765" s="25" t="s">
        <v>67</v>
      </c>
      <c r="L765" s="333">
        <v>1</v>
      </c>
      <c r="M765" s="196" t="s">
        <v>338</v>
      </c>
      <c r="N765" s="196"/>
      <c r="O765" s="196"/>
      <c r="P765" s="196"/>
      <c r="Q765" s="196" t="s">
        <v>70</v>
      </c>
      <c r="R765" s="40">
        <f>J765*L765</f>
        <v>200000</v>
      </c>
      <c r="S765" s="188"/>
      <c r="T765" s="7"/>
    </row>
    <row r="766" spans="1:20" s="189" customFormat="1" ht="15" customHeight="1" x14ac:dyDescent="0.15">
      <c r="A766" s="28"/>
      <c r="B766" s="26"/>
      <c r="C766" s="26"/>
      <c r="D766" s="313"/>
      <c r="E766" s="442"/>
      <c r="F766" s="442"/>
      <c r="G766" s="93"/>
      <c r="H766" s="93"/>
      <c r="I766" s="25"/>
      <c r="J766" s="124">
        <v>100000</v>
      </c>
      <c r="K766" s="25" t="s">
        <v>67</v>
      </c>
      <c r="L766" s="333">
        <v>1</v>
      </c>
      <c r="M766" s="196" t="s">
        <v>338</v>
      </c>
      <c r="N766" s="196"/>
      <c r="O766" s="196"/>
      <c r="P766" s="196"/>
      <c r="Q766" s="196" t="s">
        <v>70</v>
      </c>
      <c r="R766" s="40">
        <f>J766*L766</f>
        <v>100000</v>
      </c>
      <c r="S766" s="188"/>
      <c r="T766" s="7"/>
    </row>
    <row r="767" spans="1:20" s="189" customFormat="1" ht="15" customHeight="1" x14ac:dyDescent="0.15">
      <c r="A767" s="28"/>
      <c r="B767" s="26"/>
      <c r="C767" s="26"/>
      <c r="D767" s="313"/>
      <c r="E767" s="442"/>
      <c r="F767" s="442"/>
      <c r="G767" s="93"/>
      <c r="H767" s="93"/>
      <c r="I767" s="25"/>
      <c r="J767" s="124">
        <v>60000</v>
      </c>
      <c r="K767" s="25" t="s">
        <v>67</v>
      </c>
      <c r="L767" s="333">
        <v>1</v>
      </c>
      <c r="M767" s="196" t="s">
        <v>338</v>
      </c>
      <c r="N767" s="196"/>
      <c r="O767" s="196"/>
      <c r="P767" s="196"/>
      <c r="Q767" s="196" t="s">
        <v>70</v>
      </c>
      <c r="R767" s="40">
        <f>J767*L767</f>
        <v>60000</v>
      </c>
      <c r="S767" s="188"/>
      <c r="T767" s="7"/>
    </row>
    <row r="768" spans="1:20" s="189" customFormat="1" ht="15" customHeight="1" x14ac:dyDescent="0.15">
      <c r="A768" s="28"/>
      <c r="B768" s="26"/>
      <c r="C768" s="26"/>
      <c r="D768" s="313"/>
      <c r="E768" s="442"/>
      <c r="F768" s="442"/>
      <c r="G768" s="93"/>
      <c r="H768" s="93"/>
      <c r="I768" s="25" t="s">
        <v>684</v>
      </c>
      <c r="J768" s="124">
        <v>30000</v>
      </c>
      <c r="K768" s="25" t="s">
        <v>67</v>
      </c>
      <c r="L768" s="333">
        <v>1</v>
      </c>
      <c r="M768" s="196" t="s">
        <v>197</v>
      </c>
      <c r="N768" s="196"/>
      <c r="O768" s="196"/>
      <c r="P768" s="196"/>
      <c r="Q768" s="196" t="s">
        <v>70</v>
      </c>
      <c r="R768" s="40">
        <f>J768*L768</f>
        <v>30000</v>
      </c>
      <c r="S768" s="188"/>
      <c r="T768" s="7"/>
    </row>
    <row r="769" spans="1:20" s="189" customFormat="1" ht="15" customHeight="1" x14ac:dyDescent="0.15">
      <c r="A769" s="28"/>
      <c r="B769" s="26"/>
      <c r="C769" s="26"/>
      <c r="D769" s="313"/>
      <c r="E769" s="442"/>
      <c r="F769" s="442"/>
      <c r="G769" s="93"/>
      <c r="H769" s="93"/>
      <c r="I769" s="23"/>
      <c r="J769" s="195"/>
      <c r="K769" s="177"/>
      <c r="L769" s="177"/>
      <c r="M769" s="177"/>
      <c r="N769" s="177"/>
      <c r="O769" s="177"/>
      <c r="P769" s="177"/>
      <c r="Q769" s="177"/>
      <c r="R769" s="40"/>
      <c r="S769" s="188"/>
      <c r="T769" s="7"/>
    </row>
    <row r="770" spans="1:20" s="189" customFormat="1" ht="15" customHeight="1" x14ac:dyDescent="0.15">
      <c r="A770" s="28"/>
      <c r="B770" s="26"/>
      <c r="C770" s="26"/>
      <c r="D770" s="313"/>
      <c r="E770" s="442"/>
      <c r="F770" s="442"/>
      <c r="G770" s="93"/>
      <c r="H770" s="93"/>
      <c r="I770" s="23" t="s">
        <v>687</v>
      </c>
      <c r="J770" s="195"/>
      <c r="K770" s="177"/>
      <c r="L770" s="177"/>
      <c r="M770" s="177"/>
      <c r="N770" s="177"/>
      <c r="O770" s="177"/>
      <c r="P770" s="177"/>
      <c r="Q770" s="177"/>
      <c r="R770" s="40">
        <f>SUM(R771:R776)</f>
        <v>2570000</v>
      </c>
      <c r="S770" s="188"/>
      <c r="T770" s="7"/>
    </row>
    <row r="771" spans="1:20" s="189" customFormat="1" ht="15" customHeight="1" x14ac:dyDescent="0.15">
      <c r="A771" s="28"/>
      <c r="B771" s="26"/>
      <c r="C771" s="26"/>
      <c r="D771" s="313"/>
      <c r="E771" s="442"/>
      <c r="F771" s="442"/>
      <c r="G771" s="93"/>
      <c r="H771" s="93"/>
      <c r="I771" s="23" t="s">
        <v>685</v>
      </c>
      <c r="J771" s="195">
        <v>25000</v>
      </c>
      <c r="K771" s="177" t="s">
        <v>62</v>
      </c>
      <c r="L771" s="111">
        <v>33</v>
      </c>
      <c r="M771" s="177" t="s">
        <v>63</v>
      </c>
      <c r="N771" s="177" t="s">
        <v>62</v>
      </c>
      <c r="O771" s="111">
        <v>2</v>
      </c>
      <c r="P771" s="177" t="s">
        <v>105</v>
      </c>
      <c r="Q771" s="177" t="s">
        <v>65</v>
      </c>
      <c r="R771" s="40">
        <f>J771*L771*O771</f>
        <v>1650000</v>
      </c>
      <c r="S771" s="188"/>
      <c r="T771" s="7"/>
    </row>
    <row r="772" spans="1:20" s="189" customFormat="1" ht="14.25" customHeight="1" x14ac:dyDescent="0.15">
      <c r="A772" s="28"/>
      <c r="B772" s="28"/>
      <c r="C772" s="140"/>
      <c r="D772" s="140"/>
      <c r="E772" s="84"/>
      <c r="F772" s="84"/>
      <c r="G772" s="404"/>
      <c r="H772" s="407"/>
      <c r="I772" s="23" t="s">
        <v>692</v>
      </c>
      <c r="J772" s="195">
        <v>2000</v>
      </c>
      <c r="K772" s="177" t="s">
        <v>62</v>
      </c>
      <c r="L772" s="111">
        <v>33</v>
      </c>
      <c r="M772" s="177" t="s">
        <v>63</v>
      </c>
      <c r="N772" s="177" t="s">
        <v>62</v>
      </c>
      <c r="O772" s="111">
        <v>2</v>
      </c>
      <c r="P772" s="177" t="s">
        <v>105</v>
      </c>
      <c r="Q772" s="177" t="s">
        <v>65</v>
      </c>
      <c r="R772" s="40">
        <f>J772*L772*O772</f>
        <v>132000</v>
      </c>
      <c r="S772" s="188"/>
      <c r="T772" s="7"/>
    </row>
    <row r="773" spans="1:20" s="189" customFormat="1" ht="14.25" customHeight="1" x14ac:dyDescent="0.15">
      <c r="A773" s="28"/>
      <c r="B773" s="28"/>
      <c r="C773" s="140"/>
      <c r="D773" s="140"/>
      <c r="E773" s="84"/>
      <c r="F773" s="84"/>
      <c r="G773" s="404"/>
      <c r="H773" s="407"/>
      <c r="I773" s="23" t="s">
        <v>693</v>
      </c>
      <c r="J773" s="195">
        <v>30000</v>
      </c>
      <c r="K773" s="177" t="s">
        <v>62</v>
      </c>
      <c r="L773" s="111">
        <v>1</v>
      </c>
      <c r="M773" s="177" t="s">
        <v>105</v>
      </c>
      <c r="N773" s="177"/>
      <c r="O773" s="177"/>
      <c r="P773" s="177"/>
      <c r="Q773" s="177" t="s">
        <v>65</v>
      </c>
      <c r="R773" s="40">
        <f>J773*L773</f>
        <v>30000</v>
      </c>
      <c r="S773" s="188"/>
      <c r="T773" s="7"/>
    </row>
    <row r="774" spans="1:20" s="189" customFormat="1" ht="14.25" customHeight="1" x14ac:dyDescent="0.15">
      <c r="A774" s="28"/>
      <c r="B774" s="28"/>
      <c r="C774" s="140"/>
      <c r="D774" s="140"/>
      <c r="E774" s="84"/>
      <c r="F774" s="84"/>
      <c r="G774" s="404"/>
      <c r="H774" s="407"/>
      <c r="I774" s="23" t="s">
        <v>686</v>
      </c>
      <c r="J774" s="195">
        <v>8000</v>
      </c>
      <c r="K774" s="177" t="s">
        <v>62</v>
      </c>
      <c r="L774" s="111">
        <v>33</v>
      </c>
      <c r="M774" s="177" t="s">
        <v>63</v>
      </c>
      <c r="N774" s="177" t="s">
        <v>62</v>
      </c>
      <c r="O774" s="111">
        <v>2</v>
      </c>
      <c r="P774" s="177" t="s">
        <v>105</v>
      </c>
      <c r="Q774" s="177" t="s">
        <v>65</v>
      </c>
      <c r="R774" s="40">
        <f>J774*L774*O774</f>
        <v>528000</v>
      </c>
      <c r="S774" s="188"/>
      <c r="T774" s="7"/>
    </row>
    <row r="775" spans="1:20" s="189" customFormat="1" ht="14.25" customHeight="1" x14ac:dyDescent="0.15">
      <c r="A775" s="28"/>
      <c r="B775" s="28"/>
      <c r="C775" s="140"/>
      <c r="D775" s="140"/>
      <c r="E775" s="84"/>
      <c r="F775" s="84"/>
      <c r="G775" s="404"/>
      <c r="H775" s="407"/>
      <c r="I775" s="23" t="s">
        <v>694</v>
      </c>
      <c r="J775" s="195">
        <v>100000</v>
      </c>
      <c r="K775" s="177" t="s">
        <v>62</v>
      </c>
      <c r="L775" s="111">
        <v>2</v>
      </c>
      <c r="M775" s="177" t="s">
        <v>105</v>
      </c>
      <c r="N775" s="177"/>
      <c r="O775" s="177"/>
      <c r="P775" s="177"/>
      <c r="Q775" s="177" t="s">
        <v>65</v>
      </c>
      <c r="R775" s="40">
        <f>J775*L775</f>
        <v>200000</v>
      </c>
      <c r="S775" s="188"/>
      <c r="T775" s="7"/>
    </row>
    <row r="776" spans="1:20" s="189" customFormat="1" ht="14.25" customHeight="1" x14ac:dyDescent="0.15">
      <c r="A776" s="28"/>
      <c r="B776" s="28"/>
      <c r="C776" s="140"/>
      <c r="D776" s="140"/>
      <c r="E776" s="84"/>
      <c r="F776" s="84"/>
      <c r="G776" s="404"/>
      <c r="H776" s="407"/>
      <c r="I776" s="23" t="s">
        <v>695</v>
      </c>
      <c r="J776" s="195">
        <v>30000</v>
      </c>
      <c r="K776" s="177" t="s">
        <v>62</v>
      </c>
      <c r="L776" s="111">
        <v>1</v>
      </c>
      <c r="M776" s="177" t="s">
        <v>645</v>
      </c>
      <c r="N776" s="177"/>
      <c r="O776" s="177"/>
      <c r="P776" s="177"/>
      <c r="Q776" s="177" t="s">
        <v>65</v>
      </c>
      <c r="R776" s="40">
        <f>J776*L776</f>
        <v>30000</v>
      </c>
      <c r="S776" s="188"/>
      <c r="T776" s="7"/>
    </row>
    <row r="777" spans="1:20" s="189" customFormat="1" ht="14.25" customHeight="1" x14ac:dyDescent="0.15">
      <c r="A777" s="28"/>
      <c r="B777" s="28"/>
      <c r="C777" s="140"/>
      <c r="D777" s="140"/>
      <c r="E777" s="84"/>
      <c r="F777" s="84"/>
      <c r="G777" s="404"/>
      <c r="H777" s="407"/>
      <c r="I777" s="23"/>
      <c r="J777" s="195"/>
      <c r="K777" s="177"/>
      <c r="L777" s="177"/>
      <c r="M777" s="177"/>
      <c r="N777" s="177"/>
      <c r="O777" s="177"/>
      <c r="P777" s="177"/>
      <c r="Q777" s="177"/>
      <c r="R777" s="40"/>
      <c r="S777" s="188"/>
      <c r="T777" s="7"/>
    </row>
    <row r="778" spans="1:20" s="189" customFormat="1" ht="14.25" customHeight="1" x14ac:dyDescent="0.15">
      <c r="A778" s="28"/>
      <c r="B778" s="28"/>
      <c r="C778" s="140"/>
      <c r="D778" s="140"/>
      <c r="E778" s="84"/>
      <c r="F778" s="84"/>
      <c r="G778" s="404"/>
      <c r="H778" s="407"/>
      <c r="I778" s="23" t="s">
        <v>688</v>
      </c>
      <c r="J778" s="195"/>
      <c r="K778" s="177"/>
      <c r="L778" s="177"/>
      <c r="M778" s="177"/>
      <c r="N778" s="177"/>
      <c r="O778" s="177"/>
      <c r="P778" s="193"/>
      <c r="Q778" s="177"/>
      <c r="R778" s="40">
        <f>SUM(R779:R782,R786,R787,R788,R789)</f>
        <v>1480000</v>
      </c>
      <c r="S778" s="188"/>
      <c r="T778" s="7"/>
    </row>
    <row r="779" spans="1:20" s="189" customFormat="1" ht="14.25" customHeight="1" x14ac:dyDescent="0.15">
      <c r="A779" s="28"/>
      <c r="B779" s="28"/>
      <c r="C779" s="140"/>
      <c r="D779" s="140"/>
      <c r="E779" s="84"/>
      <c r="F779" s="84"/>
      <c r="G779" s="404"/>
      <c r="H779" s="407"/>
      <c r="I779" s="23" t="s">
        <v>689</v>
      </c>
      <c r="J779" s="195">
        <v>30000</v>
      </c>
      <c r="K779" s="177" t="s">
        <v>690</v>
      </c>
      <c r="L779" s="177">
        <v>1</v>
      </c>
      <c r="M779" s="177" t="s">
        <v>691</v>
      </c>
      <c r="N779" s="177"/>
      <c r="O779" s="177"/>
      <c r="P779" s="177"/>
      <c r="Q779" s="177" t="s">
        <v>605</v>
      </c>
      <c r="R779" s="40">
        <f>J779*L779</f>
        <v>30000</v>
      </c>
      <c r="S779" s="188"/>
      <c r="T779" s="7"/>
    </row>
    <row r="780" spans="1:20" s="189" customFormat="1" ht="14.25" customHeight="1" x14ac:dyDescent="0.15">
      <c r="A780" s="28"/>
      <c r="B780" s="28"/>
      <c r="C780" s="140"/>
      <c r="D780" s="140"/>
      <c r="E780" s="84"/>
      <c r="F780" s="84"/>
      <c r="G780" s="404"/>
      <c r="H780" s="407"/>
      <c r="I780" s="23" t="s">
        <v>696</v>
      </c>
      <c r="J780" s="195">
        <v>3000</v>
      </c>
      <c r="K780" s="177" t="s">
        <v>690</v>
      </c>
      <c r="L780" s="177">
        <v>40</v>
      </c>
      <c r="M780" s="177" t="s">
        <v>631</v>
      </c>
      <c r="N780" s="177"/>
      <c r="O780" s="177"/>
      <c r="P780" s="177"/>
      <c r="Q780" s="177" t="s">
        <v>605</v>
      </c>
      <c r="R780" s="40">
        <f t="shared" ref="R780:R789" si="24">J780*L780</f>
        <v>120000</v>
      </c>
      <c r="S780" s="188"/>
      <c r="T780" s="7"/>
    </row>
    <row r="781" spans="1:20" s="189" customFormat="1" ht="14.25" customHeight="1" x14ac:dyDescent="0.15">
      <c r="A781" s="28"/>
      <c r="B781" s="28"/>
      <c r="C781" s="140"/>
      <c r="D781" s="140"/>
      <c r="E781" s="84"/>
      <c r="F781" s="84"/>
      <c r="G781" s="404"/>
      <c r="H781" s="407"/>
      <c r="I781" s="23" t="s">
        <v>697</v>
      </c>
      <c r="J781" s="195">
        <v>7000</v>
      </c>
      <c r="K781" s="177" t="s">
        <v>690</v>
      </c>
      <c r="L781" s="177">
        <v>40</v>
      </c>
      <c r="M781" s="177" t="s">
        <v>631</v>
      </c>
      <c r="N781" s="177"/>
      <c r="O781" s="177"/>
      <c r="P781" s="177"/>
      <c r="Q781" s="177" t="s">
        <v>605</v>
      </c>
      <c r="R781" s="40">
        <f t="shared" si="24"/>
        <v>280000</v>
      </c>
      <c r="S781" s="188"/>
      <c r="T781" s="7"/>
    </row>
    <row r="782" spans="1:20" s="189" customFormat="1" ht="14.25" customHeight="1" x14ac:dyDescent="0.15">
      <c r="A782" s="28"/>
      <c r="B782" s="28"/>
      <c r="C782" s="140"/>
      <c r="D782" s="140"/>
      <c r="E782" s="84"/>
      <c r="F782" s="84"/>
      <c r="G782" s="404"/>
      <c r="H782" s="407"/>
      <c r="I782" s="23" t="s">
        <v>698</v>
      </c>
      <c r="J782" s="195"/>
      <c r="K782" s="177"/>
      <c r="L782" s="177"/>
      <c r="M782" s="177"/>
      <c r="N782" s="177"/>
      <c r="O782" s="177"/>
      <c r="P782" s="177"/>
      <c r="Q782" s="177"/>
      <c r="R782" s="40">
        <f>SUM(R783:R785)</f>
        <v>600000</v>
      </c>
      <c r="S782" s="188"/>
      <c r="T782" s="7"/>
    </row>
    <row r="783" spans="1:20" s="189" customFormat="1" ht="14.25" customHeight="1" x14ac:dyDescent="0.15">
      <c r="A783" s="28"/>
      <c r="B783" s="28"/>
      <c r="C783" s="140"/>
      <c r="D783" s="140"/>
      <c r="E783" s="84"/>
      <c r="F783" s="84"/>
      <c r="G783" s="404"/>
      <c r="H783" s="407"/>
      <c r="I783" s="23"/>
      <c r="J783" s="195">
        <v>300000</v>
      </c>
      <c r="K783" s="177" t="s">
        <v>602</v>
      </c>
      <c r="L783" s="177">
        <v>1</v>
      </c>
      <c r="M783" s="177" t="s">
        <v>631</v>
      </c>
      <c r="N783" s="177"/>
      <c r="O783" s="177"/>
      <c r="P783" s="177"/>
      <c r="Q783" s="177" t="s">
        <v>605</v>
      </c>
      <c r="R783" s="40">
        <f t="shared" si="24"/>
        <v>300000</v>
      </c>
      <c r="S783" s="188"/>
      <c r="T783" s="7"/>
    </row>
    <row r="784" spans="1:20" s="189" customFormat="1" ht="14.25" customHeight="1" x14ac:dyDescent="0.15">
      <c r="A784" s="28"/>
      <c r="B784" s="28"/>
      <c r="C784" s="140"/>
      <c r="D784" s="140"/>
      <c r="E784" s="84"/>
      <c r="F784" s="84"/>
      <c r="G784" s="404"/>
      <c r="H784" s="407"/>
      <c r="I784" s="23"/>
      <c r="J784" s="195">
        <v>200000</v>
      </c>
      <c r="K784" s="177" t="s">
        <v>602</v>
      </c>
      <c r="L784" s="177">
        <v>1</v>
      </c>
      <c r="M784" s="177" t="s">
        <v>631</v>
      </c>
      <c r="N784" s="177"/>
      <c r="O784" s="177"/>
      <c r="P784" s="177"/>
      <c r="Q784" s="177" t="s">
        <v>605</v>
      </c>
      <c r="R784" s="40">
        <f t="shared" si="24"/>
        <v>200000</v>
      </c>
      <c r="S784" s="188"/>
      <c r="T784" s="7"/>
    </row>
    <row r="785" spans="1:20" s="189" customFormat="1" ht="14.25" customHeight="1" x14ac:dyDescent="0.15">
      <c r="A785" s="28"/>
      <c r="B785" s="28"/>
      <c r="C785" s="140"/>
      <c r="D785" s="140"/>
      <c r="E785" s="84"/>
      <c r="F785" s="84"/>
      <c r="G785" s="404"/>
      <c r="H785" s="407"/>
      <c r="I785" s="23"/>
      <c r="J785" s="195">
        <v>100000</v>
      </c>
      <c r="K785" s="177" t="s">
        <v>602</v>
      </c>
      <c r="L785" s="177">
        <v>1</v>
      </c>
      <c r="M785" s="177" t="s">
        <v>631</v>
      </c>
      <c r="N785" s="177"/>
      <c r="O785" s="177"/>
      <c r="P785" s="177"/>
      <c r="Q785" s="177" t="s">
        <v>605</v>
      </c>
      <c r="R785" s="40">
        <f t="shared" si="24"/>
        <v>100000</v>
      </c>
      <c r="S785" s="188"/>
      <c r="T785" s="7"/>
    </row>
    <row r="786" spans="1:20" s="189" customFormat="1" ht="14.25" customHeight="1" x14ac:dyDescent="0.15">
      <c r="A786" s="28"/>
      <c r="B786" s="28"/>
      <c r="C786" s="140"/>
      <c r="D786" s="140"/>
      <c r="E786" s="84"/>
      <c r="F786" s="84"/>
      <c r="G786" s="404"/>
      <c r="H786" s="407"/>
      <c r="I786" s="23" t="s">
        <v>699</v>
      </c>
      <c r="J786" s="195">
        <v>50000</v>
      </c>
      <c r="K786" s="177" t="s">
        <v>602</v>
      </c>
      <c r="L786" s="177">
        <v>1</v>
      </c>
      <c r="M786" s="177" t="s">
        <v>700</v>
      </c>
      <c r="N786" s="177"/>
      <c r="O786" s="177"/>
      <c r="P786" s="177"/>
      <c r="Q786" s="177" t="s">
        <v>605</v>
      </c>
      <c r="R786" s="40">
        <f t="shared" si="24"/>
        <v>50000</v>
      </c>
      <c r="S786" s="188"/>
      <c r="T786" s="7"/>
    </row>
    <row r="787" spans="1:20" s="189" customFormat="1" ht="14.25" customHeight="1" x14ac:dyDescent="0.15">
      <c r="A787" s="28"/>
      <c r="B787" s="28"/>
      <c r="C787" s="140"/>
      <c r="D787" s="140"/>
      <c r="E787" s="84"/>
      <c r="F787" s="84"/>
      <c r="G787" s="404"/>
      <c r="H787" s="407"/>
      <c r="I787" s="23" t="s">
        <v>701</v>
      </c>
      <c r="J787" s="195">
        <v>150000</v>
      </c>
      <c r="K787" s="177" t="s">
        <v>602</v>
      </c>
      <c r="L787" s="177">
        <v>1</v>
      </c>
      <c r="M787" s="177" t="s">
        <v>700</v>
      </c>
      <c r="N787" s="177"/>
      <c r="O787" s="177"/>
      <c r="P787" s="177"/>
      <c r="Q787" s="177" t="s">
        <v>605</v>
      </c>
      <c r="R787" s="40">
        <f t="shared" si="24"/>
        <v>150000</v>
      </c>
      <c r="S787" s="188"/>
      <c r="T787" s="7"/>
    </row>
    <row r="788" spans="1:20" s="189" customFormat="1" ht="14.25" customHeight="1" x14ac:dyDescent="0.15">
      <c r="A788" s="28"/>
      <c r="B788" s="28"/>
      <c r="C788" s="140"/>
      <c r="D788" s="140"/>
      <c r="E788" s="84"/>
      <c r="F788" s="84"/>
      <c r="G788" s="404"/>
      <c r="H788" s="407"/>
      <c r="I788" s="23" t="s">
        <v>702</v>
      </c>
      <c r="J788" s="195">
        <v>50000</v>
      </c>
      <c r="K788" s="177" t="s">
        <v>614</v>
      </c>
      <c r="L788" s="177">
        <v>3</v>
      </c>
      <c r="M788" s="177" t="s">
        <v>631</v>
      </c>
      <c r="N788" s="177"/>
      <c r="O788" s="177"/>
      <c r="P788" s="177"/>
      <c r="Q788" s="177" t="s">
        <v>605</v>
      </c>
      <c r="R788" s="40">
        <f t="shared" si="24"/>
        <v>150000</v>
      </c>
      <c r="S788" s="188"/>
      <c r="T788" s="7"/>
    </row>
    <row r="789" spans="1:20" s="189" customFormat="1" ht="14.25" customHeight="1" x14ac:dyDescent="0.15">
      <c r="A789" s="28"/>
      <c r="B789" s="28"/>
      <c r="C789" s="140"/>
      <c r="D789" s="140"/>
      <c r="E789" s="84"/>
      <c r="F789" s="84"/>
      <c r="G789" s="404"/>
      <c r="H789" s="407"/>
      <c r="I789" s="23" t="s">
        <v>703</v>
      </c>
      <c r="J789" s="195">
        <v>5000</v>
      </c>
      <c r="K789" s="177" t="s">
        <v>614</v>
      </c>
      <c r="L789" s="177">
        <v>20</v>
      </c>
      <c r="M789" s="177" t="s">
        <v>631</v>
      </c>
      <c r="N789" s="177"/>
      <c r="O789" s="177"/>
      <c r="P789" s="177"/>
      <c r="Q789" s="177" t="s">
        <v>704</v>
      </c>
      <c r="R789" s="40">
        <f t="shared" si="24"/>
        <v>100000</v>
      </c>
      <c r="S789" s="188"/>
      <c r="T789" s="7"/>
    </row>
    <row r="790" spans="1:20" s="189" customFormat="1" ht="14.25" customHeight="1" x14ac:dyDescent="0.15">
      <c r="A790" s="28"/>
      <c r="B790" s="28"/>
      <c r="C790" s="140"/>
      <c r="D790" s="140"/>
      <c r="E790" s="84"/>
      <c r="F790" s="84"/>
      <c r="G790" s="404"/>
      <c r="H790" s="407"/>
      <c r="I790" s="23"/>
      <c r="J790" s="195"/>
      <c r="K790" s="177"/>
      <c r="L790" s="177"/>
      <c r="M790" s="177"/>
      <c r="N790" s="177"/>
      <c r="O790" s="177"/>
      <c r="P790" s="177"/>
      <c r="Q790" s="177"/>
      <c r="R790" s="40"/>
      <c r="S790" s="188"/>
      <c r="T790" s="7"/>
    </row>
    <row r="791" spans="1:20" s="189" customFormat="1" ht="14.25" customHeight="1" x14ac:dyDescent="0.15">
      <c r="A791" s="28"/>
      <c r="B791" s="28"/>
      <c r="C791" s="140"/>
      <c r="D791" s="140"/>
      <c r="E791" s="84"/>
      <c r="F791" s="84"/>
      <c r="G791" s="404"/>
      <c r="H791" s="407"/>
      <c r="I791" s="260" t="s">
        <v>705</v>
      </c>
      <c r="J791" s="195"/>
      <c r="K791" s="177"/>
      <c r="L791" s="177"/>
      <c r="M791" s="177"/>
      <c r="N791" s="177"/>
      <c r="O791" s="177"/>
      <c r="P791" s="177"/>
      <c r="Q791" s="177"/>
      <c r="R791" s="40">
        <f>SUM(R792:R803)</f>
        <v>12910000</v>
      </c>
      <c r="S791" s="188"/>
      <c r="T791" s="7"/>
    </row>
    <row r="792" spans="1:20" s="189" customFormat="1" ht="14.25" customHeight="1" x14ac:dyDescent="0.15">
      <c r="A792" s="28"/>
      <c r="B792" s="28"/>
      <c r="C792" s="140"/>
      <c r="D792" s="140"/>
      <c r="E792" s="84"/>
      <c r="F792" s="84"/>
      <c r="G792" s="404"/>
      <c r="H792" s="407"/>
      <c r="I792" s="260" t="s">
        <v>210</v>
      </c>
      <c r="J792" s="195">
        <v>8000</v>
      </c>
      <c r="K792" s="177" t="s">
        <v>67</v>
      </c>
      <c r="L792" s="177">
        <v>35</v>
      </c>
      <c r="M792" s="177" t="s">
        <v>68</v>
      </c>
      <c r="N792" s="177" t="s">
        <v>67</v>
      </c>
      <c r="O792" s="177">
        <v>7</v>
      </c>
      <c r="P792" s="177" t="s">
        <v>303</v>
      </c>
      <c r="Q792" s="177" t="s">
        <v>70</v>
      </c>
      <c r="R792" s="40">
        <f>J792*L792*O792</f>
        <v>1960000</v>
      </c>
      <c r="S792" s="188"/>
      <c r="T792" s="7"/>
    </row>
    <row r="793" spans="1:20" s="189" customFormat="1" ht="14.25" customHeight="1" x14ac:dyDescent="0.15">
      <c r="A793" s="28"/>
      <c r="B793" s="28"/>
      <c r="C793" s="140"/>
      <c r="D793" s="140"/>
      <c r="E793" s="84"/>
      <c r="F793" s="84"/>
      <c r="G793" s="404"/>
      <c r="H793" s="407"/>
      <c r="I793" s="260" t="s">
        <v>165</v>
      </c>
      <c r="J793" s="195">
        <v>4000</v>
      </c>
      <c r="K793" s="177" t="s">
        <v>67</v>
      </c>
      <c r="L793" s="177">
        <v>35</v>
      </c>
      <c r="M793" s="177" t="s">
        <v>68</v>
      </c>
      <c r="N793" s="177"/>
      <c r="O793" s="177"/>
      <c r="P793" s="177"/>
      <c r="Q793" s="177"/>
      <c r="R793" s="40">
        <f>J793*L793</f>
        <v>140000</v>
      </c>
      <c r="S793" s="188"/>
      <c r="T793" s="7"/>
    </row>
    <row r="794" spans="1:20" s="189" customFormat="1" ht="14.25" customHeight="1" x14ac:dyDescent="0.15">
      <c r="A794" s="28"/>
      <c r="B794" s="28"/>
      <c r="C794" s="140"/>
      <c r="D794" s="140"/>
      <c r="E794" s="84"/>
      <c r="F794" s="84"/>
      <c r="G794" s="404"/>
      <c r="H794" s="407"/>
      <c r="I794" s="260" t="s">
        <v>326</v>
      </c>
      <c r="J794" s="195">
        <v>30000</v>
      </c>
      <c r="K794" s="177" t="s">
        <v>67</v>
      </c>
      <c r="L794" s="177">
        <v>1</v>
      </c>
      <c r="M794" s="177" t="s">
        <v>197</v>
      </c>
      <c r="N794" s="177"/>
      <c r="O794" s="177"/>
      <c r="P794" s="177"/>
      <c r="Q794" s="177" t="s">
        <v>70</v>
      </c>
      <c r="R794" s="40">
        <f>J794*L794</f>
        <v>30000</v>
      </c>
      <c r="S794" s="188"/>
      <c r="T794" s="7"/>
    </row>
    <row r="795" spans="1:20" s="189" customFormat="1" ht="14.25" customHeight="1" x14ac:dyDescent="0.15">
      <c r="A795" s="28"/>
      <c r="B795" s="28"/>
      <c r="C795" s="140"/>
      <c r="D795" s="140"/>
      <c r="E795" s="84"/>
      <c r="F795" s="84"/>
      <c r="G795" s="404"/>
      <c r="H795" s="407"/>
      <c r="I795" s="260" t="s">
        <v>327</v>
      </c>
      <c r="J795" s="195">
        <v>30000</v>
      </c>
      <c r="K795" s="177" t="s">
        <v>67</v>
      </c>
      <c r="L795" s="177">
        <v>1</v>
      </c>
      <c r="M795" s="177" t="s">
        <v>72</v>
      </c>
      <c r="N795" s="177"/>
      <c r="O795" s="177"/>
      <c r="P795" s="177"/>
      <c r="Q795" s="177" t="s">
        <v>70</v>
      </c>
      <c r="R795" s="40">
        <v>30000</v>
      </c>
      <c r="S795" s="188"/>
      <c r="T795" s="7"/>
    </row>
    <row r="796" spans="1:20" s="189" customFormat="1" ht="14.25" customHeight="1" x14ac:dyDescent="0.15">
      <c r="A796" s="28"/>
      <c r="B796" s="28"/>
      <c r="C796" s="140"/>
      <c r="D796" s="140"/>
      <c r="E796" s="84"/>
      <c r="F796" s="84"/>
      <c r="G796" s="404"/>
      <c r="H796" s="407"/>
      <c r="I796" s="260" t="s">
        <v>328</v>
      </c>
      <c r="J796" s="195">
        <v>100000</v>
      </c>
      <c r="K796" s="177" t="s">
        <v>67</v>
      </c>
      <c r="L796" s="177">
        <v>1</v>
      </c>
      <c r="M796" s="177" t="s">
        <v>200</v>
      </c>
      <c r="N796" s="177"/>
      <c r="O796" s="177"/>
      <c r="P796" s="177"/>
      <c r="Q796" s="177" t="s">
        <v>70</v>
      </c>
      <c r="R796" s="40">
        <v>100000</v>
      </c>
      <c r="S796" s="188"/>
      <c r="T796" s="7"/>
    </row>
    <row r="797" spans="1:20" s="189" customFormat="1" ht="14.25" customHeight="1" x14ac:dyDescent="0.15">
      <c r="A797" s="28"/>
      <c r="B797" s="28"/>
      <c r="C797" s="140"/>
      <c r="D797" s="140"/>
      <c r="E797" s="84"/>
      <c r="F797" s="84"/>
      <c r="G797" s="404"/>
      <c r="H797" s="407"/>
      <c r="I797" s="260" t="s">
        <v>329</v>
      </c>
      <c r="J797" s="195">
        <v>10000</v>
      </c>
      <c r="K797" s="177" t="s">
        <v>67</v>
      </c>
      <c r="L797" s="177">
        <v>35</v>
      </c>
      <c r="M797" s="177" t="s">
        <v>68</v>
      </c>
      <c r="N797" s="177"/>
      <c r="O797" s="177"/>
      <c r="P797" s="177"/>
      <c r="Q797" s="177" t="s">
        <v>70</v>
      </c>
      <c r="R797" s="40">
        <f>J797*L797</f>
        <v>350000</v>
      </c>
      <c r="S797" s="188"/>
      <c r="T797" s="7"/>
    </row>
    <row r="798" spans="1:20" s="189" customFormat="1" ht="14.25" customHeight="1" x14ac:dyDescent="0.15">
      <c r="A798" s="28"/>
      <c r="B798" s="28"/>
      <c r="C798" s="140"/>
      <c r="D798" s="140"/>
      <c r="E798" s="84"/>
      <c r="F798" s="84"/>
      <c r="G798" s="404"/>
      <c r="H798" s="407"/>
      <c r="I798" s="260" t="s">
        <v>330</v>
      </c>
      <c r="J798" s="195">
        <v>200000</v>
      </c>
      <c r="K798" s="177" t="s">
        <v>67</v>
      </c>
      <c r="L798" s="177">
        <v>7</v>
      </c>
      <c r="M798" s="177" t="s">
        <v>294</v>
      </c>
      <c r="N798" s="177" t="s">
        <v>67</v>
      </c>
      <c r="O798" s="177">
        <v>2</v>
      </c>
      <c r="P798" s="177" t="s">
        <v>225</v>
      </c>
      <c r="Q798" s="177" t="s">
        <v>70</v>
      </c>
      <c r="R798" s="40">
        <f>J798*L798*O798</f>
        <v>2800000</v>
      </c>
      <c r="S798" s="188"/>
      <c r="T798" s="7"/>
    </row>
    <row r="799" spans="1:20" s="189" customFormat="1" ht="14.25" customHeight="1" x14ac:dyDescent="0.15">
      <c r="A799" s="28"/>
      <c r="B799" s="28"/>
      <c r="C799" s="140"/>
      <c r="D799" s="140"/>
      <c r="E799" s="84"/>
      <c r="F799" s="84"/>
      <c r="G799" s="404"/>
      <c r="H799" s="407"/>
      <c r="I799" s="260" t="s">
        <v>331</v>
      </c>
      <c r="J799" s="195">
        <v>45000</v>
      </c>
      <c r="K799" s="177" t="s">
        <v>67</v>
      </c>
      <c r="L799" s="177">
        <v>35</v>
      </c>
      <c r="M799" s="177" t="s">
        <v>68</v>
      </c>
      <c r="N799" s="177"/>
      <c r="O799" s="177"/>
      <c r="P799" s="177"/>
      <c r="Q799" s="177" t="s">
        <v>70</v>
      </c>
      <c r="R799" s="40">
        <f>J799*L799</f>
        <v>1575000</v>
      </c>
      <c r="S799" s="188"/>
      <c r="T799" s="7"/>
    </row>
    <row r="800" spans="1:20" s="189" customFormat="1" ht="13.5" customHeight="1" x14ac:dyDescent="0.15">
      <c r="A800" s="28"/>
      <c r="B800" s="28"/>
      <c r="C800" s="140"/>
      <c r="D800" s="140"/>
      <c r="E800" s="84"/>
      <c r="F800" s="84"/>
      <c r="G800" s="404"/>
      <c r="H800" s="407"/>
      <c r="I800" s="260" t="s">
        <v>332</v>
      </c>
      <c r="J800" s="195">
        <v>25000</v>
      </c>
      <c r="K800" s="177" t="s">
        <v>67</v>
      </c>
      <c r="L800" s="177">
        <v>35</v>
      </c>
      <c r="M800" s="177" t="s">
        <v>68</v>
      </c>
      <c r="N800" s="177"/>
      <c r="O800" s="177"/>
      <c r="P800" s="177"/>
      <c r="Q800" s="177" t="s">
        <v>70</v>
      </c>
      <c r="R800" s="40">
        <f>J800*L800</f>
        <v>875000</v>
      </c>
      <c r="S800" s="188"/>
      <c r="T800" s="7"/>
    </row>
    <row r="801" spans="1:20" s="189" customFormat="1" ht="14.25" customHeight="1" x14ac:dyDescent="0.15">
      <c r="A801" s="28"/>
      <c r="B801" s="28"/>
      <c r="C801" s="140"/>
      <c r="D801" s="140"/>
      <c r="E801" s="84"/>
      <c r="F801" s="84"/>
      <c r="G801" s="404"/>
      <c r="H801" s="407"/>
      <c r="I801" s="260" t="s">
        <v>333</v>
      </c>
      <c r="J801" s="195">
        <v>110000</v>
      </c>
      <c r="K801" s="177" t="s">
        <v>67</v>
      </c>
      <c r="L801" s="177">
        <v>35</v>
      </c>
      <c r="M801" s="177" t="s">
        <v>68</v>
      </c>
      <c r="N801" s="177"/>
      <c r="O801" s="177"/>
      <c r="P801" s="177"/>
      <c r="Q801" s="177" t="s">
        <v>70</v>
      </c>
      <c r="R801" s="40">
        <f>J801*L801</f>
        <v>3850000</v>
      </c>
      <c r="S801" s="188"/>
      <c r="T801" s="7"/>
    </row>
    <row r="802" spans="1:20" s="189" customFormat="1" ht="14.25" customHeight="1" x14ac:dyDescent="0.15">
      <c r="A802" s="28"/>
      <c r="B802" s="28"/>
      <c r="C802" s="140"/>
      <c r="D802" s="140"/>
      <c r="E802" s="84"/>
      <c r="F802" s="84"/>
      <c r="G802" s="404"/>
      <c r="H802" s="407"/>
      <c r="I802" s="260" t="s">
        <v>334</v>
      </c>
      <c r="J802" s="195">
        <v>300000</v>
      </c>
      <c r="K802" s="177" t="s">
        <v>67</v>
      </c>
      <c r="L802" s="177">
        <v>1</v>
      </c>
      <c r="M802" s="177" t="s">
        <v>72</v>
      </c>
      <c r="N802" s="177"/>
      <c r="O802" s="177"/>
      <c r="P802" s="177"/>
      <c r="Q802" s="177" t="s">
        <v>70</v>
      </c>
      <c r="R802" s="40">
        <f>J802*L802</f>
        <v>300000</v>
      </c>
      <c r="S802" s="188"/>
      <c r="T802" s="7"/>
    </row>
    <row r="803" spans="1:20" s="189" customFormat="1" ht="14.25" customHeight="1" x14ac:dyDescent="0.15">
      <c r="A803" s="28"/>
      <c r="B803" s="28"/>
      <c r="C803" s="140"/>
      <c r="D803" s="140"/>
      <c r="E803" s="84"/>
      <c r="F803" s="84"/>
      <c r="G803" s="404"/>
      <c r="H803" s="407"/>
      <c r="I803" s="260" t="s">
        <v>335</v>
      </c>
      <c r="J803" s="281">
        <v>20000</v>
      </c>
      <c r="K803" s="316" t="s">
        <v>67</v>
      </c>
      <c r="L803" s="111">
        <v>15</v>
      </c>
      <c r="M803" s="316" t="s">
        <v>68</v>
      </c>
      <c r="N803" s="316" t="s">
        <v>67</v>
      </c>
      <c r="O803" s="111">
        <v>3</v>
      </c>
      <c r="P803" s="316" t="s">
        <v>225</v>
      </c>
      <c r="Q803" s="177" t="s">
        <v>70</v>
      </c>
      <c r="R803" s="197">
        <f>J803*L803*O803</f>
        <v>900000</v>
      </c>
      <c r="S803" s="188"/>
      <c r="T803" s="7"/>
    </row>
    <row r="804" spans="1:20" s="189" customFormat="1" ht="15" customHeight="1" x14ac:dyDescent="0.15">
      <c r="A804" s="28"/>
      <c r="B804" s="28"/>
      <c r="C804" s="140"/>
      <c r="D804" s="135"/>
      <c r="E804" s="85"/>
      <c r="F804" s="85"/>
      <c r="G804" s="336"/>
      <c r="H804" s="413"/>
      <c r="I804" s="260"/>
      <c r="J804" s="281"/>
      <c r="K804" s="219"/>
      <c r="L804" s="219"/>
      <c r="M804" s="219"/>
      <c r="N804" s="219"/>
      <c r="O804" s="219"/>
      <c r="P804" s="219"/>
      <c r="Q804" s="177"/>
      <c r="R804" s="117"/>
      <c r="S804" s="188"/>
      <c r="T804" s="7"/>
    </row>
    <row r="805" spans="1:20" s="189" customFormat="1" ht="15" customHeight="1" x14ac:dyDescent="0.15">
      <c r="A805" s="28"/>
      <c r="B805" s="28"/>
      <c r="C805" s="140"/>
      <c r="D805" s="216"/>
      <c r="E805" s="205"/>
      <c r="F805" s="205"/>
      <c r="G805" s="472"/>
      <c r="H805" s="414"/>
      <c r="I805" s="283"/>
      <c r="J805" s="202"/>
      <c r="K805" s="233"/>
      <c r="L805" s="233"/>
      <c r="M805" s="233"/>
      <c r="N805" s="233"/>
      <c r="O805" s="233"/>
      <c r="P805" s="233"/>
      <c r="Q805" s="233" t="s">
        <v>13</v>
      </c>
      <c r="R805" s="205">
        <f>SUM(R791,R778,R770,R762,R754,R757,R741,R734,R727,R718,R714,R709,R747)</f>
        <v>35088000</v>
      </c>
      <c r="S805" s="188">
        <v>0</v>
      </c>
      <c r="T805" s="7">
        <f>R805-S805</f>
        <v>35088000</v>
      </c>
    </row>
    <row r="806" spans="1:20" s="189" customFormat="1" ht="15" customHeight="1" x14ac:dyDescent="0.15">
      <c r="A806" s="28"/>
      <c r="B806" s="28"/>
      <c r="C806" s="140"/>
      <c r="D806" s="714" t="s">
        <v>1091</v>
      </c>
      <c r="E806" s="693">
        <v>0</v>
      </c>
      <c r="F806" s="693">
        <f>S809/1000</f>
        <v>0</v>
      </c>
      <c r="G806" s="710">
        <f>F806+F808-E806-E808</f>
        <v>-4000</v>
      </c>
      <c r="H806" s="712">
        <f>G806/(E806+E808)</f>
        <v>-1</v>
      </c>
      <c r="I806" s="15"/>
      <c r="J806" s="195"/>
      <c r="K806" s="196"/>
      <c r="L806" s="333"/>
      <c r="M806" s="196"/>
      <c r="N806" s="196"/>
      <c r="O806" s="196"/>
      <c r="P806" s="196"/>
      <c r="Q806" s="196"/>
      <c r="R806" s="117"/>
      <c r="S806" s="188"/>
      <c r="T806" s="7"/>
    </row>
    <row r="807" spans="1:20" s="189" customFormat="1" ht="15" customHeight="1" x14ac:dyDescent="0.15">
      <c r="A807" s="28"/>
      <c r="B807" s="28"/>
      <c r="C807" s="140"/>
      <c r="D807" s="715"/>
      <c r="E807" s="693"/>
      <c r="F807" s="693"/>
      <c r="G807" s="711"/>
      <c r="H807" s="713"/>
      <c r="I807" s="25"/>
      <c r="J807" s="195"/>
      <c r="K807" s="196"/>
      <c r="L807" s="333"/>
      <c r="M807" s="196"/>
      <c r="N807" s="196"/>
      <c r="O807" s="196"/>
      <c r="P807" s="196"/>
      <c r="Q807" s="196"/>
      <c r="R807" s="117"/>
      <c r="S807" s="188"/>
      <c r="T807" s="7"/>
    </row>
    <row r="808" spans="1:20" s="189" customFormat="1" ht="15" customHeight="1" x14ac:dyDescent="0.15">
      <c r="A808" s="28"/>
      <c r="B808" s="28"/>
      <c r="C808" s="140"/>
      <c r="D808" s="715"/>
      <c r="E808" s="693">
        <v>4000</v>
      </c>
      <c r="F808" s="693">
        <f>T809/1000</f>
        <v>0</v>
      </c>
      <c r="G808" s="711"/>
      <c r="H808" s="713"/>
      <c r="I808" s="25"/>
      <c r="J808" s="113"/>
      <c r="K808" s="25"/>
      <c r="L808" s="25"/>
      <c r="M808" s="25"/>
      <c r="N808" s="25"/>
      <c r="O808" s="25"/>
      <c r="P808" s="25"/>
      <c r="Q808" s="25"/>
      <c r="R808" s="191"/>
      <c r="S808" s="188"/>
      <c r="T808" s="7"/>
    </row>
    <row r="809" spans="1:20" s="189" customFormat="1" ht="15" customHeight="1" x14ac:dyDescent="0.15">
      <c r="A809" s="28"/>
      <c r="B809" s="28"/>
      <c r="C809" s="140"/>
      <c r="D809" s="716"/>
      <c r="E809" s="693"/>
      <c r="F809" s="693"/>
      <c r="G809" s="474"/>
      <c r="H809" s="408"/>
      <c r="I809" s="20"/>
      <c r="J809" s="19"/>
      <c r="K809" s="20"/>
      <c r="L809" s="20"/>
      <c r="M809" s="20"/>
      <c r="N809" s="20"/>
      <c r="O809" s="20"/>
      <c r="P809" s="20"/>
      <c r="Q809" s="20" t="s">
        <v>13</v>
      </c>
      <c r="R809" s="190">
        <f>SUM(R806:R808)</f>
        <v>0</v>
      </c>
      <c r="S809" s="188">
        <v>0</v>
      </c>
      <c r="T809" s="7">
        <f>R809-S809</f>
        <v>0</v>
      </c>
    </row>
    <row r="810" spans="1:20" s="189" customFormat="1" ht="15" customHeight="1" x14ac:dyDescent="0.15">
      <c r="A810" s="28"/>
      <c r="B810" s="28"/>
      <c r="C810" s="140"/>
      <c r="D810" s="680" t="s">
        <v>711</v>
      </c>
      <c r="E810" s="718">
        <v>0</v>
      </c>
      <c r="F810" s="693">
        <f>S824/1000</f>
        <v>0</v>
      </c>
      <c r="G810" s="673">
        <f>F810+F816-E810-E816</f>
        <v>0</v>
      </c>
      <c r="H810" s="717" t="e">
        <f>G810/(E810+E816)</f>
        <v>#DIV/0!</v>
      </c>
      <c r="I810" s="23" t="s">
        <v>716</v>
      </c>
      <c r="J810" s="124">
        <v>30000</v>
      </c>
      <c r="K810" s="196" t="s">
        <v>62</v>
      </c>
      <c r="L810" s="333">
        <v>40</v>
      </c>
      <c r="M810" s="196" t="s">
        <v>63</v>
      </c>
      <c r="N810" s="196" t="s">
        <v>602</v>
      </c>
      <c r="O810" s="333">
        <v>1</v>
      </c>
      <c r="P810" s="196" t="s">
        <v>700</v>
      </c>
      <c r="Q810" s="196" t="s">
        <v>65</v>
      </c>
      <c r="R810" s="197">
        <f t="shared" ref="R810:R816" si="25">J810*L810*O810</f>
        <v>1200000</v>
      </c>
      <c r="S810" s="188"/>
      <c r="T810" s="7"/>
    </row>
    <row r="811" spans="1:20" s="189" customFormat="1" ht="15" customHeight="1" x14ac:dyDescent="0.15">
      <c r="A811" s="28"/>
      <c r="B811" s="28"/>
      <c r="C811" s="140"/>
      <c r="D811" s="680"/>
      <c r="E811" s="693"/>
      <c r="F811" s="693"/>
      <c r="G811" s="673"/>
      <c r="H811" s="717"/>
      <c r="I811" s="260" t="s">
        <v>717</v>
      </c>
      <c r="J811" s="124">
        <v>28000</v>
      </c>
      <c r="K811" s="285" t="s">
        <v>67</v>
      </c>
      <c r="L811" s="285">
        <v>43</v>
      </c>
      <c r="M811" s="285" t="s">
        <v>68</v>
      </c>
      <c r="N811" s="285" t="s">
        <v>67</v>
      </c>
      <c r="O811" s="285">
        <v>1</v>
      </c>
      <c r="P811" s="285" t="s">
        <v>72</v>
      </c>
      <c r="Q811" s="285" t="s">
        <v>70</v>
      </c>
      <c r="R811" s="40">
        <f t="shared" si="25"/>
        <v>1204000</v>
      </c>
      <c r="S811" s="188"/>
      <c r="T811" s="7"/>
    </row>
    <row r="812" spans="1:20" s="189" customFormat="1" ht="15" customHeight="1" x14ac:dyDescent="0.15">
      <c r="A812" s="28"/>
      <c r="B812" s="28"/>
      <c r="C812" s="277"/>
      <c r="D812" s="680"/>
      <c r="E812" s="693">
        <v>0</v>
      </c>
      <c r="F812" s="693">
        <f>T824/1000</f>
        <v>5544</v>
      </c>
      <c r="G812" s="673"/>
      <c r="H812" s="717"/>
      <c r="I812" s="23" t="s">
        <v>718</v>
      </c>
      <c r="J812" s="124">
        <v>8000</v>
      </c>
      <c r="K812" s="285" t="s">
        <v>67</v>
      </c>
      <c r="L812" s="285">
        <v>43</v>
      </c>
      <c r="M812" s="285" t="s">
        <v>68</v>
      </c>
      <c r="N812" s="285" t="s">
        <v>67</v>
      </c>
      <c r="O812" s="285">
        <v>4</v>
      </c>
      <c r="P812" s="285" t="s">
        <v>719</v>
      </c>
      <c r="Q812" s="285" t="s">
        <v>70</v>
      </c>
      <c r="R812" s="40">
        <f t="shared" si="25"/>
        <v>1376000</v>
      </c>
      <c r="S812" s="188"/>
      <c r="T812" s="7"/>
    </row>
    <row r="813" spans="1:20" s="189" customFormat="1" ht="15" customHeight="1" x14ac:dyDescent="0.15">
      <c r="A813" s="28"/>
      <c r="B813" s="28"/>
      <c r="C813" s="277"/>
      <c r="D813" s="680"/>
      <c r="E813" s="693"/>
      <c r="F813" s="693"/>
      <c r="G813" s="673"/>
      <c r="H813" s="717"/>
      <c r="I813" s="23" t="s">
        <v>720</v>
      </c>
      <c r="J813" s="124">
        <v>20000</v>
      </c>
      <c r="K813" s="285" t="s">
        <v>67</v>
      </c>
      <c r="L813" s="285">
        <v>43</v>
      </c>
      <c r="M813" s="285" t="s">
        <v>68</v>
      </c>
      <c r="N813" s="285" t="s">
        <v>67</v>
      </c>
      <c r="O813" s="285">
        <v>1</v>
      </c>
      <c r="P813" s="285" t="s">
        <v>72</v>
      </c>
      <c r="Q813" s="285" t="s">
        <v>70</v>
      </c>
      <c r="R813" s="40">
        <f t="shared" si="25"/>
        <v>860000</v>
      </c>
      <c r="S813" s="188"/>
      <c r="T813" s="7"/>
    </row>
    <row r="814" spans="1:20" s="189" customFormat="1" ht="15" customHeight="1" x14ac:dyDescent="0.15">
      <c r="A814" s="28"/>
      <c r="B814" s="28"/>
      <c r="C814" s="277"/>
      <c r="D814" s="680"/>
      <c r="E814" s="181"/>
      <c r="F814" s="85"/>
      <c r="G814" s="673"/>
      <c r="H814" s="717"/>
      <c r="I814" s="23" t="s">
        <v>721</v>
      </c>
      <c r="J814" s="124">
        <v>4000</v>
      </c>
      <c r="K814" s="285" t="s">
        <v>67</v>
      </c>
      <c r="L814" s="285">
        <v>40</v>
      </c>
      <c r="M814" s="285" t="s">
        <v>722</v>
      </c>
      <c r="N814" s="285" t="s">
        <v>67</v>
      </c>
      <c r="O814" s="285">
        <v>1</v>
      </c>
      <c r="P814" s="285" t="s">
        <v>72</v>
      </c>
      <c r="Q814" s="285" t="s">
        <v>70</v>
      </c>
      <c r="R814" s="40">
        <f t="shared" si="25"/>
        <v>160000</v>
      </c>
      <c r="S814" s="188"/>
      <c r="T814" s="7"/>
    </row>
    <row r="815" spans="1:20" s="189" customFormat="1" ht="15" customHeight="1" x14ac:dyDescent="0.15">
      <c r="A815" s="28"/>
      <c r="B815" s="28"/>
      <c r="C815" s="277"/>
      <c r="D815" s="680"/>
      <c r="E815" s="84"/>
      <c r="F815" s="85"/>
      <c r="G815" s="673"/>
      <c r="H815" s="717"/>
      <c r="I815" s="23" t="s">
        <v>723</v>
      </c>
      <c r="J815" s="124">
        <v>10000</v>
      </c>
      <c r="K815" s="285" t="s">
        <v>67</v>
      </c>
      <c r="L815" s="285">
        <v>40</v>
      </c>
      <c r="M815" s="285" t="s">
        <v>68</v>
      </c>
      <c r="N815" s="285" t="s">
        <v>67</v>
      </c>
      <c r="O815" s="285">
        <v>1</v>
      </c>
      <c r="P815" s="285" t="s">
        <v>72</v>
      </c>
      <c r="Q815" s="285" t="s">
        <v>70</v>
      </c>
      <c r="R815" s="40">
        <f t="shared" si="25"/>
        <v>400000</v>
      </c>
      <c r="S815" s="188"/>
      <c r="T815" s="7"/>
    </row>
    <row r="816" spans="1:20" s="189" customFormat="1" ht="15" customHeight="1" x14ac:dyDescent="0.15">
      <c r="A816" s="28"/>
      <c r="B816" s="28"/>
      <c r="C816" s="266"/>
      <c r="D816" s="680"/>
      <c r="E816" s="84"/>
      <c r="F816" s="85"/>
      <c r="G816" s="673"/>
      <c r="H816" s="717"/>
      <c r="I816" s="23" t="s">
        <v>724</v>
      </c>
      <c r="J816" s="124">
        <v>200000</v>
      </c>
      <c r="K816" s="285" t="s">
        <v>67</v>
      </c>
      <c r="L816" s="285">
        <v>1</v>
      </c>
      <c r="M816" s="285" t="s">
        <v>72</v>
      </c>
      <c r="N816" s="285" t="s">
        <v>67</v>
      </c>
      <c r="O816" s="285">
        <v>1</v>
      </c>
      <c r="P816" s="285" t="s">
        <v>72</v>
      </c>
      <c r="Q816" s="285" t="s">
        <v>70</v>
      </c>
      <c r="R816" s="40">
        <f t="shared" si="25"/>
        <v>200000</v>
      </c>
      <c r="S816" s="188"/>
      <c r="T816" s="7"/>
    </row>
    <row r="817" spans="1:20" s="189" customFormat="1" ht="15" customHeight="1" x14ac:dyDescent="0.15">
      <c r="A817" s="28"/>
      <c r="B817" s="140"/>
      <c r="C817" s="66"/>
      <c r="D817" s="680"/>
      <c r="E817" s="84"/>
      <c r="F817" s="85"/>
      <c r="G817" s="673"/>
      <c r="H817" s="717"/>
      <c r="I817" s="23" t="s">
        <v>726</v>
      </c>
      <c r="J817" s="124"/>
      <c r="K817" s="285"/>
      <c r="L817" s="285"/>
      <c r="M817" s="285"/>
      <c r="N817" s="285"/>
      <c r="O817" s="285"/>
      <c r="P817" s="285"/>
      <c r="Q817" s="285"/>
      <c r="R817" s="40">
        <f>SUM(R818:R820)</f>
        <v>100000</v>
      </c>
      <c r="S817" s="188"/>
      <c r="T817" s="7"/>
    </row>
    <row r="818" spans="1:20" s="189" customFormat="1" ht="15" customHeight="1" x14ac:dyDescent="0.15">
      <c r="A818" s="28"/>
      <c r="B818" s="140"/>
      <c r="C818" s="66"/>
      <c r="D818" s="313"/>
      <c r="E818" s="84"/>
      <c r="F818" s="84"/>
      <c r="G818" s="336"/>
      <c r="H818" s="419"/>
      <c r="I818" s="23"/>
      <c r="J818" s="124">
        <v>50000</v>
      </c>
      <c r="K818" s="285" t="s">
        <v>67</v>
      </c>
      <c r="L818" s="285">
        <v>1</v>
      </c>
      <c r="M818" s="285" t="s">
        <v>725</v>
      </c>
      <c r="N818" s="285"/>
      <c r="O818" s="285"/>
      <c r="P818" s="285"/>
      <c r="Q818" s="285" t="s">
        <v>70</v>
      </c>
      <c r="R818" s="40">
        <f>J818*L818</f>
        <v>50000</v>
      </c>
      <c r="S818" s="188"/>
      <c r="T818" s="7"/>
    </row>
    <row r="819" spans="1:20" s="189" customFormat="1" ht="15" customHeight="1" x14ac:dyDescent="0.15">
      <c r="A819" s="28"/>
      <c r="B819" s="140"/>
      <c r="C819" s="66"/>
      <c r="D819" s="313"/>
      <c r="E819" s="84"/>
      <c r="F819" s="84"/>
      <c r="G819" s="336"/>
      <c r="H819" s="419"/>
      <c r="I819" s="23"/>
      <c r="J819" s="124">
        <v>30000</v>
      </c>
      <c r="K819" s="285" t="s">
        <v>67</v>
      </c>
      <c r="L819" s="285">
        <v>1</v>
      </c>
      <c r="M819" s="285" t="s">
        <v>725</v>
      </c>
      <c r="N819" s="285"/>
      <c r="O819" s="285"/>
      <c r="P819" s="285"/>
      <c r="Q819" s="285" t="s">
        <v>70</v>
      </c>
      <c r="R819" s="40">
        <f>J819*L819</f>
        <v>30000</v>
      </c>
      <c r="S819" s="188"/>
      <c r="T819" s="7"/>
    </row>
    <row r="820" spans="1:20" s="189" customFormat="1" ht="15" customHeight="1" x14ac:dyDescent="0.15">
      <c r="A820" s="28"/>
      <c r="B820" s="140"/>
      <c r="C820" s="66"/>
      <c r="D820" s="313"/>
      <c r="E820" s="84"/>
      <c r="F820" s="84"/>
      <c r="G820" s="336"/>
      <c r="H820" s="419"/>
      <c r="I820" s="23"/>
      <c r="J820" s="124">
        <v>20000</v>
      </c>
      <c r="K820" s="285" t="s">
        <v>67</v>
      </c>
      <c r="L820" s="285">
        <v>1</v>
      </c>
      <c r="M820" s="285" t="s">
        <v>725</v>
      </c>
      <c r="N820" s="285"/>
      <c r="O820" s="285"/>
      <c r="P820" s="285"/>
      <c r="Q820" s="285" t="s">
        <v>70</v>
      </c>
      <c r="R820" s="40">
        <f>J820*L820</f>
        <v>20000</v>
      </c>
      <c r="S820" s="188"/>
      <c r="T820" s="7"/>
    </row>
    <row r="821" spans="1:20" s="189" customFormat="1" ht="15" customHeight="1" x14ac:dyDescent="0.15">
      <c r="A821" s="28"/>
      <c r="B821" s="140"/>
      <c r="C821" s="66"/>
      <c r="D821" s="313"/>
      <c r="E821" s="84"/>
      <c r="F821" s="84"/>
      <c r="G821" s="336"/>
      <c r="H821" s="419"/>
      <c r="I821" s="23" t="s">
        <v>727</v>
      </c>
      <c r="J821" s="124">
        <v>30000</v>
      </c>
      <c r="K821" s="285" t="s">
        <v>602</v>
      </c>
      <c r="L821" s="285">
        <v>1</v>
      </c>
      <c r="M821" s="285" t="s">
        <v>691</v>
      </c>
      <c r="N821" s="285"/>
      <c r="O821" s="285"/>
      <c r="P821" s="285"/>
      <c r="Q821" s="285" t="s">
        <v>728</v>
      </c>
      <c r="R821" s="40">
        <f>J821*L821</f>
        <v>30000</v>
      </c>
      <c r="S821" s="188"/>
      <c r="T821" s="7"/>
    </row>
    <row r="822" spans="1:20" s="189" customFormat="1" ht="15" customHeight="1" x14ac:dyDescent="0.15">
      <c r="A822" s="28"/>
      <c r="B822" s="140"/>
      <c r="C822" s="66"/>
      <c r="D822" s="313"/>
      <c r="E822" s="84"/>
      <c r="F822" s="84"/>
      <c r="G822" s="336"/>
      <c r="H822" s="419"/>
      <c r="I822" s="23" t="s">
        <v>729</v>
      </c>
      <c r="J822" s="124">
        <v>7000</v>
      </c>
      <c r="K822" s="285" t="s">
        <v>67</v>
      </c>
      <c r="L822" s="285">
        <v>2</v>
      </c>
      <c r="M822" s="285" t="s">
        <v>730</v>
      </c>
      <c r="N822" s="285" t="s">
        <v>67</v>
      </c>
      <c r="O822" s="285">
        <v>1</v>
      </c>
      <c r="P822" s="285" t="s">
        <v>72</v>
      </c>
      <c r="Q822" s="285" t="s">
        <v>70</v>
      </c>
      <c r="R822" s="40">
        <f>J822*L822*O822</f>
        <v>14000</v>
      </c>
      <c r="S822" s="188"/>
      <c r="T822" s="7"/>
    </row>
    <row r="823" spans="1:20" s="189" customFormat="1" ht="15" customHeight="1" x14ac:dyDescent="0.15">
      <c r="A823" s="28"/>
      <c r="B823" s="140"/>
      <c r="C823" s="66"/>
      <c r="D823" s="313"/>
      <c r="E823" s="84"/>
      <c r="F823" s="84"/>
      <c r="G823" s="336"/>
      <c r="H823" s="413"/>
      <c r="I823" s="23"/>
      <c r="J823" s="66"/>
      <c r="K823" s="66"/>
      <c r="L823" s="66"/>
      <c r="M823" s="196"/>
      <c r="N823" s="196"/>
      <c r="O823" s="196"/>
      <c r="P823" s="196"/>
      <c r="Q823" s="196"/>
      <c r="R823" s="117"/>
      <c r="S823" s="188"/>
      <c r="T823" s="7"/>
    </row>
    <row r="824" spans="1:20" s="189" customFormat="1" ht="15" customHeight="1" x14ac:dyDescent="0.15">
      <c r="A824" s="28"/>
      <c r="B824" s="28"/>
      <c r="C824" s="66"/>
      <c r="D824" s="310"/>
      <c r="E824" s="88"/>
      <c r="F824" s="88"/>
      <c r="G824" s="472"/>
      <c r="H824" s="414"/>
      <c r="I824" s="18"/>
      <c r="J824" s="19"/>
      <c r="K824" s="231"/>
      <c r="L824" s="284"/>
      <c r="M824" s="284"/>
      <c r="N824" s="284"/>
      <c r="O824" s="284"/>
      <c r="P824" s="284"/>
      <c r="Q824" s="231" t="s">
        <v>13</v>
      </c>
      <c r="R824" s="205">
        <f>SUM(R810,R811,R812,R813,R814,R815,R816,R817,R821,R822)</f>
        <v>5544000</v>
      </c>
      <c r="S824" s="188">
        <v>0</v>
      </c>
      <c r="T824" s="7">
        <f>R824-S824</f>
        <v>5544000</v>
      </c>
    </row>
    <row r="825" spans="1:20" s="189" customFormat="1" ht="15" customHeight="1" x14ac:dyDescent="0.15">
      <c r="A825" s="28"/>
      <c r="B825" s="28"/>
      <c r="C825" s="140"/>
      <c r="D825" s="680" t="s">
        <v>1104</v>
      </c>
      <c r="E825" s="718">
        <v>0</v>
      </c>
      <c r="F825" s="693">
        <f>S839/1000</f>
        <v>0</v>
      </c>
      <c r="G825" s="673">
        <f>F825+F831-E825-E831</f>
        <v>0</v>
      </c>
      <c r="H825" s="717" t="e">
        <f>G825/(E825+E831)</f>
        <v>#DIV/0!</v>
      </c>
      <c r="I825" s="23" t="s">
        <v>716</v>
      </c>
      <c r="J825" s="124">
        <v>30000</v>
      </c>
      <c r="K825" s="196" t="s">
        <v>62</v>
      </c>
      <c r="L825" s="333">
        <v>40</v>
      </c>
      <c r="M825" s="196" t="s">
        <v>63</v>
      </c>
      <c r="N825" s="196" t="s">
        <v>602</v>
      </c>
      <c r="O825" s="333">
        <v>1</v>
      </c>
      <c r="P825" s="196" t="s">
        <v>517</v>
      </c>
      <c r="Q825" s="196" t="s">
        <v>65</v>
      </c>
      <c r="R825" s="197">
        <v>5000000</v>
      </c>
      <c r="S825" s="188"/>
      <c r="T825" s="7"/>
    </row>
    <row r="826" spans="1:20" s="189" customFormat="1" ht="15" customHeight="1" x14ac:dyDescent="0.15">
      <c r="A826" s="28"/>
      <c r="B826" s="28"/>
      <c r="C826" s="140"/>
      <c r="D826" s="680"/>
      <c r="E826" s="693"/>
      <c r="F826" s="693"/>
      <c r="G826" s="673"/>
      <c r="H826" s="717"/>
      <c r="I826" s="260"/>
      <c r="J826" s="124"/>
      <c r="K826" s="285"/>
      <c r="L826" s="285"/>
      <c r="M826" s="285"/>
      <c r="N826" s="285"/>
      <c r="O826" s="285"/>
      <c r="P826" s="285"/>
      <c r="Q826" s="285"/>
      <c r="R826" s="40"/>
      <c r="S826" s="188"/>
      <c r="T826" s="7"/>
    </row>
    <row r="827" spans="1:20" s="189" customFormat="1" ht="15" customHeight="1" x14ac:dyDescent="0.15">
      <c r="A827" s="28"/>
      <c r="B827" s="28"/>
      <c r="C827" s="277"/>
      <c r="D827" s="680"/>
      <c r="E827" s="693">
        <v>0</v>
      </c>
      <c r="F827" s="693">
        <f>T839/1000</f>
        <v>5000</v>
      </c>
      <c r="G827" s="673"/>
      <c r="H827" s="717"/>
      <c r="I827" s="23"/>
      <c r="J827" s="124"/>
      <c r="K827" s="285"/>
      <c r="L827" s="285"/>
      <c r="M827" s="285"/>
      <c r="N827" s="285"/>
      <c r="O827" s="285"/>
      <c r="P827" s="285"/>
      <c r="Q827" s="285"/>
      <c r="R827" s="40"/>
      <c r="S827" s="188"/>
      <c r="T827" s="7"/>
    </row>
    <row r="828" spans="1:20" s="189" customFormat="1" ht="15" customHeight="1" x14ac:dyDescent="0.15">
      <c r="A828" s="28"/>
      <c r="B828" s="28"/>
      <c r="C828" s="277"/>
      <c r="D828" s="680"/>
      <c r="E828" s="693"/>
      <c r="F828" s="693"/>
      <c r="G828" s="673"/>
      <c r="H828" s="717"/>
      <c r="I828" s="23"/>
      <c r="J828" s="124"/>
      <c r="K828" s="285"/>
      <c r="L828" s="285"/>
      <c r="M828" s="285"/>
      <c r="N828" s="285"/>
      <c r="O828" s="285"/>
      <c r="P828" s="285"/>
      <c r="Q828" s="285"/>
      <c r="R828" s="40"/>
      <c r="S828" s="188"/>
      <c r="T828" s="7"/>
    </row>
    <row r="829" spans="1:20" s="189" customFormat="1" ht="15" customHeight="1" x14ac:dyDescent="0.15">
      <c r="A829" s="28"/>
      <c r="B829" s="28"/>
      <c r="C829" s="277"/>
      <c r="D829" s="680"/>
      <c r="E829" s="181"/>
      <c r="F829" s="85"/>
      <c r="G829" s="673"/>
      <c r="H829" s="717"/>
      <c r="I829" s="23"/>
      <c r="J829" s="124"/>
      <c r="K829" s="285"/>
      <c r="L829" s="285"/>
      <c r="M829" s="285"/>
      <c r="N829" s="285"/>
      <c r="O829" s="285"/>
      <c r="P829" s="285"/>
      <c r="Q829" s="285"/>
      <c r="R829" s="40"/>
      <c r="S829" s="188"/>
      <c r="T829" s="7"/>
    </row>
    <row r="830" spans="1:20" s="189" customFormat="1" ht="15" customHeight="1" x14ac:dyDescent="0.15">
      <c r="A830" s="28"/>
      <c r="B830" s="28"/>
      <c r="C830" s="277"/>
      <c r="D830" s="680"/>
      <c r="E830" s="84"/>
      <c r="F830" s="85"/>
      <c r="G830" s="673"/>
      <c r="H830" s="717"/>
      <c r="I830" s="23"/>
      <c r="J830" s="124"/>
      <c r="K830" s="285"/>
      <c r="L830" s="285"/>
      <c r="M830" s="285"/>
      <c r="N830" s="285"/>
      <c r="O830" s="285"/>
      <c r="P830" s="285"/>
      <c r="Q830" s="285"/>
      <c r="R830" s="40"/>
      <c r="S830" s="188"/>
      <c r="T830" s="7"/>
    </row>
    <row r="831" spans="1:20" s="189" customFormat="1" ht="15" customHeight="1" x14ac:dyDescent="0.15">
      <c r="A831" s="28"/>
      <c r="B831" s="28"/>
      <c r="C831" s="266"/>
      <c r="D831" s="680"/>
      <c r="E831" s="84"/>
      <c r="F831" s="85"/>
      <c r="G831" s="673"/>
      <c r="H831" s="717"/>
      <c r="I831" s="23"/>
      <c r="J831" s="124"/>
      <c r="K831" s="285"/>
      <c r="L831" s="285"/>
      <c r="M831" s="285"/>
      <c r="N831" s="285"/>
      <c r="O831" s="285"/>
      <c r="P831" s="285"/>
      <c r="Q831" s="285"/>
      <c r="R831" s="40"/>
      <c r="S831" s="188"/>
      <c r="T831" s="7"/>
    </row>
    <row r="832" spans="1:20" s="189" customFormat="1" ht="15" customHeight="1" x14ac:dyDescent="0.15">
      <c r="A832" s="28"/>
      <c r="B832" s="140"/>
      <c r="C832" s="66"/>
      <c r="D832" s="680"/>
      <c r="E832" s="84"/>
      <c r="F832" s="85"/>
      <c r="G832" s="673"/>
      <c r="H832" s="717"/>
      <c r="I832" s="23"/>
      <c r="J832" s="124"/>
      <c r="K832" s="285"/>
      <c r="L832" s="285"/>
      <c r="M832" s="285"/>
      <c r="N832" s="285"/>
      <c r="O832" s="285"/>
      <c r="P832" s="285"/>
      <c r="Q832" s="285"/>
      <c r="R832" s="40"/>
      <c r="S832" s="188"/>
      <c r="T832" s="7"/>
    </row>
    <row r="833" spans="1:20" s="189" customFormat="1" ht="15" customHeight="1" x14ac:dyDescent="0.15">
      <c r="A833" s="28"/>
      <c r="B833" s="140"/>
      <c r="C833" s="66"/>
      <c r="D833" s="377"/>
      <c r="E833" s="84"/>
      <c r="F833" s="84"/>
      <c r="G833" s="336"/>
      <c r="H833" s="419"/>
      <c r="I833" s="23"/>
      <c r="J833" s="124"/>
      <c r="K833" s="285"/>
      <c r="L833" s="285"/>
      <c r="M833" s="285"/>
      <c r="N833" s="285"/>
      <c r="O833" s="285"/>
      <c r="P833" s="285"/>
      <c r="Q833" s="285"/>
      <c r="R833" s="40"/>
      <c r="S833" s="188"/>
      <c r="T833" s="7"/>
    </row>
    <row r="834" spans="1:20" s="189" customFormat="1" ht="15" customHeight="1" x14ac:dyDescent="0.15">
      <c r="A834" s="28"/>
      <c r="B834" s="140"/>
      <c r="C834" s="66"/>
      <c r="D834" s="377"/>
      <c r="E834" s="84"/>
      <c r="F834" s="84"/>
      <c r="G834" s="336"/>
      <c r="H834" s="419"/>
      <c r="I834" s="23"/>
      <c r="J834" s="124"/>
      <c r="K834" s="285"/>
      <c r="L834" s="285"/>
      <c r="M834" s="285"/>
      <c r="N834" s="285"/>
      <c r="O834" s="285"/>
      <c r="P834" s="285"/>
      <c r="Q834" s="285"/>
      <c r="R834" s="40"/>
      <c r="S834" s="188"/>
      <c r="T834" s="7"/>
    </row>
    <row r="835" spans="1:20" s="189" customFormat="1" ht="15" customHeight="1" x14ac:dyDescent="0.15">
      <c r="A835" s="28"/>
      <c r="B835" s="140"/>
      <c r="C835" s="66"/>
      <c r="D835" s="377"/>
      <c r="E835" s="84"/>
      <c r="F835" s="84"/>
      <c r="G835" s="336"/>
      <c r="H835" s="419"/>
      <c r="I835" s="23"/>
      <c r="J835" s="124"/>
      <c r="K835" s="285"/>
      <c r="L835" s="285"/>
      <c r="M835" s="285"/>
      <c r="N835" s="285"/>
      <c r="O835" s="285"/>
      <c r="P835" s="285"/>
      <c r="Q835" s="285"/>
      <c r="R835" s="40"/>
      <c r="S835" s="188"/>
      <c r="T835" s="7"/>
    </row>
    <row r="836" spans="1:20" s="189" customFormat="1" ht="15" customHeight="1" x14ac:dyDescent="0.15">
      <c r="A836" s="28"/>
      <c r="B836" s="140"/>
      <c r="C836" s="66"/>
      <c r="D836" s="377"/>
      <c r="E836" s="84"/>
      <c r="F836" s="84"/>
      <c r="G836" s="336"/>
      <c r="H836" s="419"/>
      <c r="I836" s="23"/>
      <c r="J836" s="124"/>
      <c r="K836" s="285"/>
      <c r="L836" s="285"/>
      <c r="M836" s="285"/>
      <c r="N836" s="285"/>
      <c r="O836" s="285"/>
      <c r="P836" s="285"/>
      <c r="Q836" s="285"/>
      <c r="R836" s="40"/>
      <c r="S836" s="188"/>
      <c r="T836" s="7"/>
    </row>
    <row r="837" spans="1:20" s="189" customFormat="1" ht="15" customHeight="1" x14ac:dyDescent="0.15">
      <c r="A837" s="28"/>
      <c r="B837" s="140"/>
      <c r="C837" s="66"/>
      <c r="D837" s="377"/>
      <c r="E837" s="84"/>
      <c r="F837" s="84"/>
      <c r="G837" s="336"/>
      <c r="H837" s="419"/>
      <c r="I837" s="23"/>
      <c r="J837" s="124"/>
      <c r="K837" s="285"/>
      <c r="L837" s="285"/>
      <c r="M837" s="285"/>
      <c r="N837" s="285"/>
      <c r="O837" s="285"/>
      <c r="P837" s="285"/>
      <c r="Q837" s="285"/>
      <c r="R837" s="40"/>
      <c r="S837" s="188"/>
      <c r="T837" s="7"/>
    </row>
    <row r="838" spans="1:20" s="189" customFormat="1" ht="15" customHeight="1" x14ac:dyDescent="0.15">
      <c r="A838" s="28"/>
      <c r="B838" s="140"/>
      <c r="C838" s="66"/>
      <c r="D838" s="377"/>
      <c r="E838" s="84"/>
      <c r="F838" s="84"/>
      <c r="G838" s="336"/>
      <c r="H838" s="413"/>
      <c r="I838" s="23"/>
      <c r="J838" s="66"/>
      <c r="K838" s="66"/>
      <c r="L838" s="66"/>
      <c r="M838" s="196"/>
      <c r="N838" s="196"/>
      <c r="O838" s="196"/>
      <c r="P838" s="196"/>
      <c r="Q838" s="196"/>
      <c r="R838" s="117"/>
      <c r="S838" s="188"/>
      <c r="T838" s="7"/>
    </row>
    <row r="839" spans="1:20" s="189" customFormat="1" ht="15" customHeight="1" x14ac:dyDescent="0.15">
      <c r="A839" s="28"/>
      <c r="B839" s="28"/>
      <c r="C839" s="66"/>
      <c r="D839" s="376"/>
      <c r="E839" s="88"/>
      <c r="F839" s="88"/>
      <c r="G839" s="472"/>
      <c r="H839" s="414"/>
      <c r="I839" s="18"/>
      <c r="J839" s="19"/>
      <c r="K839" s="231"/>
      <c r="L839" s="284"/>
      <c r="M839" s="284"/>
      <c r="N839" s="284"/>
      <c r="O839" s="284"/>
      <c r="P839" s="284"/>
      <c r="Q839" s="231" t="s">
        <v>13</v>
      </c>
      <c r="R839" s="205">
        <f>SUM(R825,R826,R827,R828,R829,R830,R831,R832,R836,R837)</f>
        <v>5000000</v>
      </c>
      <c r="S839" s="188">
        <v>0</v>
      </c>
      <c r="T839" s="7">
        <f>R839-S839</f>
        <v>5000000</v>
      </c>
    </row>
    <row r="840" spans="1:20" s="189" customFormat="1" ht="15" customHeight="1" x14ac:dyDescent="0.15">
      <c r="A840" s="28"/>
      <c r="B840" s="28"/>
      <c r="C840" s="140"/>
      <c r="D840" s="680" t="s">
        <v>339</v>
      </c>
      <c r="E840" s="659">
        <v>3000</v>
      </c>
      <c r="F840" s="659">
        <f>S844/1000</f>
        <v>3000</v>
      </c>
      <c r="G840" s="673">
        <f>F840+F842-E840-E842</f>
        <v>0</v>
      </c>
      <c r="H840" s="717">
        <f>G840/(E840+E842)</f>
        <v>0</v>
      </c>
      <c r="I840" s="23" t="s">
        <v>340</v>
      </c>
      <c r="J840" s="124"/>
      <c r="K840" s="196"/>
      <c r="L840" s="196"/>
      <c r="M840" s="196"/>
      <c r="N840" s="196"/>
      <c r="O840" s="196"/>
      <c r="P840" s="196"/>
      <c r="Q840" s="196"/>
      <c r="R840" s="172">
        <v>3000000</v>
      </c>
      <c r="S840" s="188"/>
      <c r="T840" s="7"/>
    </row>
    <row r="841" spans="1:20" s="189" customFormat="1" ht="15" customHeight="1" x14ac:dyDescent="0.15">
      <c r="A841" s="28"/>
      <c r="B841" s="28"/>
      <c r="C841" s="140"/>
      <c r="D841" s="680"/>
      <c r="E841" s="659"/>
      <c r="F841" s="659"/>
      <c r="G841" s="673"/>
      <c r="H841" s="717"/>
      <c r="I841" s="23"/>
      <c r="J841" s="25"/>
      <c r="K841" s="66"/>
      <c r="L841" s="66"/>
      <c r="M841" s="66"/>
      <c r="N841" s="66"/>
      <c r="O841" s="66"/>
      <c r="P841" s="66"/>
      <c r="Q841" s="196"/>
      <c r="R841" s="117"/>
      <c r="S841" s="188"/>
      <c r="T841" s="7"/>
    </row>
    <row r="842" spans="1:20" s="189" customFormat="1" ht="15" customHeight="1" x14ac:dyDescent="0.15">
      <c r="A842" s="28"/>
      <c r="B842" s="28"/>
      <c r="C842" s="266"/>
      <c r="D842" s="680"/>
      <c r="E842" s="658">
        <v>0</v>
      </c>
      <c r="F842" s="658">
        <f>T844/1000</f>
        <v>0</v>
      </c>
      <c r="G842" s="673"/>
      <c r="H842" s="717"/>
      <c r="I842" s="23"/>
      <c r="J842" s="24"/>
      <c r="K842" s="196"/>
      <c r="L842" s="196"/>
      <c r="M842" s="196"/>
      <c r="N842" s="196"/>
      <c r="O842" s="196"/>
      <c r="P842" s="196"/>
      <c r="Q842" s="196"/>
      <c r="R842" s="117"/>
      <c r="S842" s="188"/>
      <c r="T842" s="7"/>
    </row>
    <row r="843" spans="1:20" s="189" customFormat="1" ht="15" customHeight="1" x14ac:dyDescent="0.15">
      <c r="A843" s="28"/>
      <c r="B843" s="140"/>
      <c r="C843" s="66"/>
      <c r="D843" s="680"/>
      <c r="E843" s="659"/>
      <c r="F843" s="659"/>
      <c r="G843" s="673"/>
      <c r="H843" s="717"/>
      <c r="I843" s="23"/>
      <c r="J843" s="124"/>
      <c r="K843" s="196"/>
      <c r="L843" s="196"/>
      <c r="M843" s="24"/>
      <c r="N843" s="24"/>
      <c r="O843" s="24"/>
      <c r="P843" s="24"/>
      <c r="Q843" s="66"/>
      <c r="R843" s="117"/>
      <c r="S843" s="188"/>
      <c r="T843" s="7"/>
    </row>
    <row r="844" spans="1:20" s="189" customFormat="1" ht="15" customHeight="1" x14ac:dyDescent="0.15">
      <c r="A844" s="28"/>
      <c r="B844" s="28"/>
      <c r="C844" s="66"/>
      <c r="D844" s="216"/>
      <c r="E844" s="88"/>
      <c r="F844" s="88"/>
      <c r="G844" s="472"/>
      <c r="H844" s="414"/>
      <c r="I844" s="18"/>
      <c r="J844" s="19"/>
      <c r="K844" s="231"/>
      <c r="L844" s="284"/>
      <c r="M844" s="284"/>
      <c r="N844" s="284"/>
      <c r="O844" s="284"/>
      <c r="P844" s="284"/>
      <c r="Q844" s="231" t="s">
        <v>13</v>
      </c>
      <c r="R844" s="205">
        <v>3000000</v>
      </c>
      <c r="S844" s="188">
        <f>SUM(R840)</f>
        <v>3000000</v>
      </c>
      <c r="T844" s="7">
        <f>R844-S844</f>
        <v>0</v>
      </c>
    </row>
    <row r="845" spans="1:20" s="189" customFormat="1" ht="15" customHeight="1" x14ac:dyDescent="0.15">
      <c r="A845" s="28"/>
      <c r="B845" s="28"/>
      <c r="C845" s="642" t="s">
        <v>341</v>
      </c>
      <c r="D845" s="11"/>
      <c r="E845" s="656">
        <f>SUM(E849,E860,E879,E889,E903,E908,E912,E918)</f>
        <v>12500</v>
      </c>
      <c r="F845" s="656">
        <f>SUM(F849,F860,F879,F889,F903,F908,F912,F918)</f>
        <v>12500</v>
      </c>
      <c r="G845" s="720">
        <f>F845+F847-E845-E847</f>
        <v>-38403.209999999992</v>
      </c>
      <c r="H845" s="687">
        <f>G845/(E845+E847)</f>
        <v>-0.16392923459129963</v>
      </c>
      <c r="I845" s="13"/>
      <c r="J845" s="14"/>
      <c r="K845" s="15"/>
      <c r="L845" s="15"/>
      <c r="M845" s="15"/>
      <c r="N845" s="15"/>
      <c r="O845" s="15"/>
      <c r="P845" s="15"/>
      <c r="Q845" s="15"/>
      <c r="R845" s="187"/>
      <c r="S845" s="188"/>
      <c r="T845" s="7"/>
    </row>
    <row r="846" spans="1:20" s="189" customFormat="1" ht="15" customHeight="1" x14ac:dyDescent="0.15">
      <c r="A846" s="28"/>
      <c r="B846" s="28"/>
      <c r="C846" s="655"/>
      <c r="D846" s="64"/>
      <c r="E846" s="660"/>
      <c r="F846" s="660"/>
      <c r="G846" s="721"/>
      <c r="H846" s="688"/>
      <c r="I846" s="23"/>
      <c r="J846" s="24"/>
      <c r="K846" s="25"/>
      <c r="L846" s="25"/>
      <c r="M846" s="25"/>
      <c r="N846" s="25"/>
      <c r="O846" s="25"/>
      <c r="P846" s="25"/>
      <c r="Q846" s="25"/>
      <c r="R846" s="191"/>
      <c r="S846" s="188"/>
      <c r="T846" s="7"/>
    </row>
    <row r="847" spans="1:20" s="189" customFormat="1" ht="15" customHeight="1" x14ac:dyDescent="0.15">
      <c r="A847" s="28"/>
      <c r="B847" s="28"/>
      <c r="C847" s="655"/>
      <c r="D847" s="64"/>
      <c r="E847" s="656">
        <f>SUM(E851,E865,E881,E891,E905,E910,E914,E919)</f>
        <v>221767</v>
      </c>
      <c r="F847" s="656">
        <f>SUM(F851,F865,F881,F891,F905,F910,F914,F919)</f>
        <v>183363.79</v>
      </c>
      <c r="G847" s="721"/>
      <c r="H847" s="688"/>
      <c r="I847" s="23"/>
      <c r="J847" s="24"/>
      <c r="K847" s="25"/>
      <c r="L847" s="25"/>
      <c r="M847" s="25"/>
      <c r="N847" s="25"/>
      <c r="O847" s="25"/>
      <c r="P847" s="25"/>
      <c r="Q847" s="25"/>
      <c r="R847" s="191"/>
      <c r="S847" s="188"/>
      <c r="T847" s="7"/>
    </row>
    <row r="848" spans="1:20" s="189" customFormat="1" ht="15" customHeight="1" x14ac:dyDescent="0.15">
      <c r="A848" s="28"/>
      <c r="B848" s="28"/>
      <c r="C848" s="643"/>
      <c r="D848" s="17"/>
      <c r="E848" s="660"/>
      <c r="F848" s="660"/>
      <c r="G848" s="722"/>
      <c r="H848" s="691"/>
      <c r="I848" s="18"/>
      <c r="J848" s="19"/>
      <c r="K848" s="20"/>
      <c r="L848" s="20"/>
      <c r="M848" s="20"/>
      <c r="N848" s="20"/>
      <c r="O848" s="20"/>
      <c r="P848" s="20"/>
      <c r="Q848" s="20"/>
      <c r="R848" s="190"/>
      <c r="S848" s="188">
        <f>SUM(S859,S878,S888,S902,S907,S911,S917,S921)</f>
        <v>12500000</v>
      </c>
      <c r="T848" s="188">
        <f>SUM(T859,T878,T888,T902,T907,T911,T917,T921)</f>
        <v>183363790</v>
      </c>
    </row>
    <row r="849" spans="1:20" s="189" customFormat="1" ht="15" customHeight="1" x14ac:dyDescent="0.15">
      <c r="A849" s="28"/>
      <c r="B849" s="28"/>
      <c r="C849" s="192"/>
      <c r="D849" s="679" t="s">
        <v>342</v>
      </c>
      <c r="E849" s="658">
        <v>0</v>
      </c>
      <c r="F849" s="658">
        <v>0</v>
      </c>
      <c r="G849" s="671">
        <f>F849+F851-E849-E851</f>
        <v>4743</v>
      </c>
      <c r="H849" s="719">
        <f>G849/(E849+E851)</f>
        <v>6.477119095415626E-2</v>
      </c>
      <c r="I849" s="13" t="s">
        <v>821</v>
      </c>
      <c r="J849" s="273"/>
      <c r="K849" s="246"/>
      <c r="L849" s="246"/>
      <c r="M849" s="246"/>
      <c r="N849" s="246"/>
      <c r="O849" s="246"/>
      <c r="P849" s="246"/>
      <c r="Q849" s="246"/>
      <c r="R849" s="236">
        <f>SUM(R850,R853,R854)</f>
        <v>75970000</v>
      </c>
      <c r="S849" s="188"/>
      <c r="T849" s="7"/>
    </row>
    <row r="850" spans="1:20" s="189" customFormat="1" ht="15" customHeight="1" x14ac:dyDescent="0.15">
      <c r="A850" s="28"/>
      <c r="B850" s="28"/>
      <c r="C850" s="140"/>
      <c r="D850" s="680"/>
      <c r="E850" s="659"/>
      <c r="F850" s="659"/>
      <c r="G850" s="673"/>
      <c r="H850" s="717"/>
      <c r="I850" s="23" t="s">
        <v>343</v>
      </c>
      <c r="J850" s="25"/>
      <c r="K850" s="66"/>
      <c r="L850" s="66"/>
      <c r="M850" s="66"/>
      <c r="N850" s="66"/>
      <c r="O850" s="66"/>
      <c r="P850" s="66"/>
      <c r="Q850" s="196"/>
      <c r="R850" s="117">
        <f>SUM(R851:R852)</f>
        <v>64200000</v>
      </c>
      <c r="S850" s="188"/>
      <c r="T850" s="7"/>
    </row>
    <row r="851" spans="1:20" s="189" customFormat="1" ht="15" customHeight="1" x14ac:dyDescent="0.15">
      <c r="A851" s="28"/>
      <c r="B851" s="28"/>
      <c r="C851" s="66"/>
      <c r="D851" s="680"/>
      <c r="E851" s="181">
        <v>73227</v>
      </c>
      <c r="F851" s="375">
        <f>T859/1000</f>
        <v>77970</v>
      </c>
      <c r="G851" s="673"/>
      <c r="H851" s="717"/>
      <c r="I851" s="23" t="s">
        <v>344</v>
      </c>
      <c r="J851" s="124">
        <v>2000000</v>
      </c>
      <c r="K851" s="196" t="s">
        <v>67</v>
      </c>
      <c r="L851" s="333">
        <v>2</v>
      </c>
      <c r="M851" s="196" t="s">
        <v>68</v>
      </c>
      <c r="N851" s="196" t="s">
        <v>67</v>
      </c>
      <c r="O851" s="333">
        <v>12</v>
      </c>
      <c r="P851" s="196" t="s">
        <v>69</v>
      </c>
      <c r="Q851" s="196" t="s">
        <v>70</v>
      </c>
      <c r="R851" s="117">
        <f>J851*L851*O851</f>
        <v>48000000</v>
      </c>
      <c r="S851" s="188"/>
      <c r="T851" s="7"/>
    </row>
    <row r="852" spans="1:20" s="189" customFormat="1" ht="15" customHeight="1" x14ac:dyDescent="0.15">
      <c r="A852" s="28"/>
      <c r="B852" s="28"/>
      <c r="C852" s="66"/>
      <c r="D852" s="313"/>
      <c r="E852" s="84"/>
      <c r="F852" s="84"/>
      <c r="G852" s="336"/>
      <c r="H852" s="419"/>
      <c r="I852" s="23" t="s">
        <v>817</v>
      </c>
      <c r="J852" s="124">
        <v>1350000</v>
      </c>
      <c r="K852" s="196" t="s">
        <v>67</v>
      </c>
      <c r="L852" s="333">
        <v>1</v>
      </c>
      <c r="M852" s="196" t="s">
        <v>68</v>
      </c>
      <c r="N852" s="196" t="s">
        <v>67</v>
      </c>
      <c r="O852" s="333">
        <v>12</v>
      </c>
      <c r="P852" s="196" t="s">
        <v>69</v>
      </c>
      <c r="Q852" s="196" t="s">
        <v>70</v>
      </c>
      <c r="R852" s="117">
        <f>J852*L852*O852</f>
        <v>16200000</v>
      </c>
      <c r="S852" s="188"/>
      <c r="T852" s="7"/>
    </row>
    <row r="853" spans="1:20" s="189" customFormat="1" ht="15" customHeight="1" x14ac:dyDescent="0.15">
      <c r="A853" s="28"/>
      <c r="B853" s="140"/>
      <c r="C853" s="66"/>
      <c r="D853" s="135"/>
      <c r="E853" s="84"/>
      <c r="F853" s="84"/>
      <c r="G853" s="336"/>
      <c r="H853" s="413"/>
      <c r="I853" s="23" t="s">
        <v>345</v>
      </c>
      <c r="J853" s="124">
        <f>SUM(R851:R852)</f>
        <v>64200000</v>
      </c>
      <c r="K853" s="196" t="s">
        <v>67</v>
      </c>
      <c r="L853" s="196" t="s">
        <v>819</v>
      </c>
      <c r="M853" s="196" t="s">
        <v>818</v>
      </c>
      <c r="N853" s="196"/>
      <c r="O853" s="741"/>
      <c r="P853" s="741"/>
      <c r="Q853" s="196" t="s">
        <v>70</v>
      </c>
      <c r="R853" s="117">
        <f>J853*L853</f>
        <v>6420000</v>
      </c>
      <c r="S853" s="188"/>
      <c r="T853" s="7"/>
    </row>
    <row r="854" spans="1:20" s="189" customFormat="1" ht="15" customHeight="1" x14ac:dyDescent="0.15">
      <c r="A854" s="28"/>
      <c r="B854" s="140"/>
      <c r="C854" s="66"/>
      <c r="D854" s="135"/>
      <c r="E854" s="84"/>
      <c r="F854" s="84"/>
      <c r="G854" s="336"/>
      <c r="H854" s="413"/>
      <c r="I854" s="23" t="s">
        <v>346</v>
      </c>
      <c r="J854" s="374">
        <f>SUM(R851:R852)</f>
        <v>64200000</v>
      </c>
      <c r="K854" s="82" t="s">
        <v>632</v>
      </c>
      <c r="L854" s="25">
        <v>12</v>
      </c>
      <c r="M854" s="196"/>
      <c r="N854" s="196"/>
      <c r="O854" s="196"/>
      <c r="P854" s="196"/>
      <c r="Q854" s="196" t="s">
        <v>820</v>
      </c>
      <c r="R854" s="117">
        <f>J854/L854</f>
        <v>5350000</v>
      </c>
      <c r="S854" s="188"/>
      <c r="T854" s="7"/>
    </row>
    <row r="855" spans="1:20" s="189" customFormat="1" ht="15" customHeight="1" x14ac:dyDescent="0.15">
      <c r="A855" s="28"/>
      <c r="B855" s="140"/>
      <c r="C855" s="66"/>
      <c r="D855" s="135"/>
      <c r="E855" s="84"/>
      <c r="F855" s="84"/>
      <c r="G855" s="336"/>
      <c r="H855" s="413"/>
      <c r="I855" s="23" t="s">
        <v>825</v>
      </c>
      <c r="J855" s="66"/>
      <c r="K855" s="66"/>
      <c r="L855" s="66"/>
      <c r="M855" s="196"/>
      <c r="N855" s="196"/>
      <c r="O855" s="196"/>
      <c r="P855" s="196"/>
      <c r="Q855" s="196"/>
      <c r="R855" s="117">
        <f>SUM(R856:R857)</f>
        <v>2000000</v>
      </c>
      <c r="S855" s="188"/>
      <c r="T855" s="7"/>
    </row>
    <row r="856" spans="1:20" s="189" customFormat="1" ht="15" customHeight="1" x14ac:dyDescent="0.15">
      <c r="A856" s="28"/>
      <c r="B856" s="140"/>
      <c r="C856" s="66"/>
      <c r="D856" s="135"/>
      <c r="E856" s="84"/>
      <c r="F856" s="84"/>
      <c r="G856" s="336"/>
      <c r="H856" s="413"/>
      <c r="I856" s="23" t="s">
        <v>822</v>
      </c>
      <c r="J856" s="124">
        <v>200000</v>
      </c>
      <c r="K856" s="196" t="s">
        <v>67</v>
      </c>
      <c r="L856" s="333">
        <v>1</v>
      </c>
      <c r="M856" s="196" t="s">
        <v>823</v>
      </c>
      <c r="N856" s="196"/>
      <c r="O856" s="196"/>
      <c r="P856" s="196"/>
      <c r="Q856" s="196" t="s">
        <v>70</v>
      </c>
      <c r="R856" s="117">
        <f>J856*L856</f>
        <v>200000</v>
      </c>
      <c r="S856" s="188"/>
      <c r="T856" s="7"/>
    </row>
    <row r="857" spans="1:20" s="189" customFormat="1" ht="15" customHeight="1" x14ac:dyDescent="0.15">
      <c r="A857" s="28"/>
      <c r="B857" s="140"/>
      <c r="C857" s="66"/>
      <c r="D857" s="135"/>
      <c r="E857" s="84"/>
      <c r="F857" s="84"/>
      <c r="G857" s="336"/>
      <c r="H857" s="413"/>
      <c r="I857" s="23" t="s">
        <v>824</v>
      </c>
      <c r="J857" s="124">
        <v>150000</v>
      </c>
      <c r="K857" s="196" t="s">
        <v>67</v>
      </c>
      <c r="L857" s="333">
        <v>12</v>
      </c>
      <c r="M857" s="196" t="s">
        <v>69</v>
      </c>
      <c r="N857" s="196"/>
      <c r="O857" s="196"/>
      <c r="P857" s="196"/>
      <c r="Q857" s="196" t="s">
        <v>70</v>
      </c>
      <c r="R857" s="117">
        <f>J857*L857</f>
        <v>1800000</v>
      </c>
      <c r="S857" s="188"/>
      <c r="T857" s="7"/>
    </row>
    <row r="858" spans="1:20" s="189" customFormat="1" ht="15" customHeight="1" x14ac:dyDescent="0.15">
      <c r="A858" s="28"/>
      <c r="B858" s="140"/>
      <c r="C858" s="66"/>
      <c r="D858" s="135"/>
      <c r="E858" s="84"/>
      <c r="F858" s="84"/>
      <c r="G858" s="336"/>
      <c r="H858" s="413"/>
      <c r="I858" s="23"/>
      <c r="J858" s="124"/>
      <c r="K858" s="196"/>
      <c r="L858" s="196"/>
      <c r="M858" s="196"/>
      <c r="N858" s="196"/>
      <c r="O858" s="196"/>
      <c r="P858" s="196"/>
      <c r="Q858" s="196"/>
      <c r="R858" s="117"/>
      <c r="S858" s="188"/>
      <c r="T858" s="7"/>
    </row>
    <row r="859" spans="1:20" s="189" customFormat="1" ht="15" customHeight="1" x14ac:dyDescent="0.15">
      <c r="A859" s="28"/>
      <c r="B859" s="28"/>
      <c r="C859" s="66"/>
      <c r="D859" s="216"/>
      <c r="E859" s="88"/>
      <c r="F859" s="88"/>
      <c r="G859" s="472"/>
      <c r="H859" s="414"/>
      <c r="I859" s="18"/>
      <c r="J859" s="19"/>
      <c r="K859" s="231"/>
      <c r="L859" s="284"/>
      <c r="M859" s="284"/>
      <c r="N859" s="284"/>
      <c r="O859" s="284"/>
      <c r="P859" s="284"/>
      <c r="Q859" s="231" t="s">
        <v>13</v>
      </c>
      <c r="R859" s="205">
        <f>SUM(R849,R855,R858)</f>
        <v>77970000</v>
      </c>
      <c r="S859" s="188"/>
      <c r="T859" s="7">
        <f>R859-S859</f>
        <v>77970000</v>
      </c>
    </row>
    <row r="860" spans="1:20" s="189" customFormat="1" ht="15" customHeight="1" x14ac:dyDescent="0.15">
      <c r="A860" s="28"/>
      <c r="B860" s="28"/>
      <c r="C860" s="140"/>
      <c r="D860" s="680" t="s">
        <v>347</v>
      </c>
      <c r="E860" s="656">
        <v>0</v>
      </c>
      <c r="F860" s="656">
        <f>S878/1000</f>
        <v>0</v>
      </c>
      <c r="G860" s="673">
        <f>F860+F865-E860-E865</f>
        <v>714</v>
      </c>
      <c r="H860" s="688">
        <f>G860/(E860+E865)</f>
        <v>7.119353873766078E-2</v>
      </c>
      <c r="I860" s="13" t="s">
        <v>348</v>
      </c>
      <c r="J860" s="182">
        <v>200000</v>
      </c>
      <c r="K860" s="246" t="s">
        <v>67</v>
      </c>
      <c r="L860" s="133">
        <v>12</v>
      </c>
      <c r="M860" s="246" t="s">
        <v>69</v>
      </c>
      <c r="N860" s="246" t="s">
        <v>14</v>
      </c>
      <c r="O860" s="246"/>
      <c r="P860" s="246"/>
      <c r="Q860" s="246" t="s">
        <v>70</v>
      </c>
      <c r="R860" s="236">
        <f>J860*L860</f>
        <v>2400000</v>
      </c>
      <c r="S860" s="188"/>
      <c r="T860" s="7"/>
    </row>
    <row r="861" spans="1:20" s="189" customFormat="1" ht="15" customHeight="1" x14ac:dyDescent="0.15">
      <c r="A861" s="28"/>
      <c r="B861" s="28"/>
      <c r="C861" s="140"/>
      <c r="D861" s="680"/>
      <c r="E861" s="657"/>
      <c r="F861" s="657"/>
      <c r="G861" s="673"/>
      <c r="H861" s="688"/>
      <c r="I861" s="23" t="s">
        <v>599</v>
      </c>
      <c r="J861" s="175"/>
      <c r="K861" s="196"/>
      <c r="L861" s="196"/>
      <c r="M861" s="196"/>
      <c r="N861" s="196"/>
      <c r="O861" s="196"/>
      <c r="P861" s="196"/>
      <c r="Q861" s="196"/>
      <c r="R861" s="176">
        <f>SUM(R862:R863)</f>
        <v>1800000</v>
      </c>
      <c r="S861" s="188"/>
      <c r="T861" s="7"/>
    </row>
    <row r="862" spans="1:20" s="189" customFormat="1" ht="15" customHeight="1" x14ac:dyDescent="0.15">
      <c r="A862" s="28"/>
      <c r="B862" s="28"/>
      <c r="C862" s="140"/>
      <c r="D862" s="680"/>
      <c r="E862" s="657"/>
      <c r="F862" s="657"/>
      <c r="G862" s="673"/>
      <c r="H862" s="688"/>
      <c r="I862" s="23" t="s">
        <v>192</v>
      </c>
      <c r="J862" s="124">
        <v>100000</v>
      </c>
      <c r="K862" s="196" t="s">
        <v>67</v>
      </c>
      <c r="L862" s="333">
        <v>16</v>
      </c>
      <c r="M862" s="196" t="s">
        <v>72</v>
      </c>
      <c r="N862" s="196"/>
      <c r="O862" s="196"/>
      <c r="P862" s="196"/>
      <c r="Q862" s="196" t="s">
        <v>70</v>
      </c>
      <c r="R862" s="117">
        <f>J862*L862</f>
        <v>1600000</v>
      </c>
      <c r="S862" s="188"/>
      <c r="T862" s="7"/>
    </row>
    <row r="863" spans="1:20" s="189" customFormat="1" ht="15" customHeight="1" x14ac:dyDescent="0.15">
      <c r="A863" s="28"/>
      <c r="B863" s="28"/>
      <c r="C863" s="140"/>
      <c r="D863" s="680"/>
      <c r="E863" s="657"/>
      <c r="F863" s="657"/>
      <c r="G863" s="673"/>
      <c r="H863" s="688"/>
      <c r="I863" s="23" t="s">
        <v>349</v>
      </c>
      <c r="J863" s="124">
        <v>100000</v>
      </c>
      <c r="K863" s="196" t="s">
        <v>67</v>
      </c>
      <c r="L863" s="333">
        <v>2</v>
      </c>
      <c r="M863" s="196" t="s">
        <v>72</v>
      </c>
      <c r="N863" s="196"/>
      <c r="O863" s="196"/>
      <c r="P863" s="196"/>
      <c r="Q863" s="196" t="s">
        <v>70</v>
      </c>
      <c r="R863" s="117">
        <f>J863*L863</f>
        <v>200000</v>
      </c>
      <c r="S863" s="188"/>
      <c r="T863" s="7"/>
    </row>
    <row r="864" spans="1:20" s="189" customFormat="1" ht="15" customHeight="1" x14ac:dyDescent="0.15">
      <c r="A864" s="28"/>
      <c r="B864" s="28"/>
      <c r="C864" s="140"/>
      <c r="D864" s="680"/>
      <c r="E864" s="660"/>
      <c r="F864" s="660"/>
      <c r="G864" s="673"/>
      <c r="H864" s="688"/>
      <c r="I864" s="23" t="s">
        <v>293</v>
      </c>
      <c r="J864" s="124">
        <v>6000</v>
      </c>
      <c r="K864" s="196" t="s">
        <v>67</v>
      </c>
      <c r="L864" s="333">
        <v>8</v>
      </c>
      <c r="M864" s="196" t="s">
        <v>68</v>
      </c>
      <c r="N864" s="196" t="s">
        <v>67</v>
      </c>
      <c r="O864" s="333">
        <v>5</v>
      </c>
      <c r="P864" s="196" t="s">
        <v>600</v>
      </c>
      <c r="Q864" s="196" t="s">
        <v>70</v>
      </c>
      <c r="R864" s="117">
        <f>J864*L864*O864</f>
        <v>240000</v>
      </c>
      <c r="S864" s="188"/>
      <c r="T864" s="7"/>
    </row>
    <row r="865" spans="1:20" s="189" customFormat="1" ht="15" customHeight="1" x14ac:dyDescent="0.15">
      <c r="A865" s="28"/>
      <c r="B865" s="28"/>
      <c r="C865" s="140"/>
      <c r="D865" s="680"/>
      <c r="E865" s="658">
        <v>10029</v>
      </c>
      <c r="F865" s="658">
        <f>T878/1000</f>
        <v>10743</v>
      </c>
      <c r="G865" s="673"/>
      <c r="H865" s="688"/>
      <c r="I865" s="23" t="s">
        <v>601</v>
      </c>
      <c r="J865" s="124">
        <v>1100000</v>
      </c>
      <c r="K865" s="196" t="s">
        <v>602</v>
      </c>
      <c r="L865" s="333">
        <v>1</v>
      </c>
      <c r="M865" s="196" t="s">
        <v>604</v>
      </c>
      <c r="N865" s="196"/>
      <c r="O865" s="196"/>
      <c r="P865" s="196"/>
      <c r="Q865" s="196" t="s">
        <v>605</v>
      </c>
      <c r="R865" s="117">
        <f>J865*L865</f>
        <v>1100000</v>
      </c>
      <c r="S865" s="188"/>
      <c r="T865" s="7"/>
    </row>
    <row r="866" spans="1:20" s="189" customFormat="1" ht="15" customHeight="1" x14ac:dyDescent="0.15">
      <c r="A866" s="28"/>
      <c r="B866" s="28"/>
      <c r="C866" s="140"/>
      <c r="D866" s="680"/>
      <c r="E866" s="659"/>
      <c r="F866" s="659"/>
      <c r="G866" s="673"/>
      <c r="H866" s="688"/>
      <c r="I866" s="23" t="s">
        <v>613</v>
      </c>
      <c r="J866" s="124">
        <v>30000</v>
      </c>
      <c r="K866" s="196" t="s">
        <v>614</v>
      </c>
      <c r="L866" s="333">
        <v>1</v>
      </c>
      <c r="M866" s="196" t="s">
        <v>604</v>
      </c>
      <c r="N866" s="196"/>
      <c r="O866" s="196"/>
      <c r="P866" s="196"/>
      <c r="Q866" s="196" t="s">
        <v>615</v>
      </c>
      <c r="R866" s="117">
        <f>J866*L866</f>
        <v>30000</v>
      </c>
      <c r="S866" s="188"/>
      <c r="T866" s="7"/>
    </row>
    <row r="867" spans="1:20" s="189" customFormat="1" ht="15" customHeight="1" x14ac:dyDescent="0.15">
      <c r="A867" s="28"/>
      <c r="B867" s="28"/>
      <c r="C867" s="140"/>
      <c r="D867" s="680"/>
      <c r="E867" s="659"/>
      <c r="F867" s="659"/>
      <c r="G867" s="673"/>
      <c r="H867" s="688"/>
      <c r="I867" s="23" t="s">
        <v>350</v>
      </c>
      <c r="J867" s="124">
        <v>30000</v>
      </c>
      <c r="K867" s="196" t="s">
        <v>602</v>
      </c>
      <c r="L867" s="333">
        <v>3</v>
      </c>
      <c r="M867" s="196" t="s">
        <v>608</v>
      </c>
      <c r="N867" s="196"/>
      <c r="O867" s="196"/>
      <c r="P867" s="196"/>
      <c r="Q867" s="196" t="s">
        <v>605</v>
      </c>
      <c r="R867" s="117">
        <f>J867*L867</f>
        <v>90000</v>
      </c>
      <c r="S867" s="188"/>
      <c r="T867" s="7"/>
    </row>
    <row r="868" spans="1:20" s="189" customFormat="1" ht="15" customHeight="1" x14ac:dyDescent="0.15">
      <c r="A868" s="28"/>
      <c r="B868" s="28"/>
      <c r="C868" s="28"/>
      <c r="D868" s="26"/>
      <c r="E868" s="85"/>
      <c r="F868" s="85"/>
      <c r="G868" s="444"/>
      <c r="H868" s="444"/>
      <c r="I868" s="23" t="s">
        <v>351</v>
      </c>
      <c r="J868" s="113"/>
      <c r="K868" s="196" t="s">
        <v>14</v>
      </c>
      <c r="L868" s="196" t="s">
        <v>14</v>
      </c>
      <c r="M868" s="196"/>
      <c r="N868" s="196"/>
      <c r="O868" s="196"/>
      <c r="P868" s="196" t="s">
        <v>14</v>
      </c>
      <c r="Q868" s="196" t="s">
        <v>14</v>
      </c>
      <c r="R868" s="117">
        <f>SUM(R869:R876)</f>
        <v>5028000</v>
      </c>
      <c r="S868" s="188"/>
      <c r="T868" s="7"/>
    </row>
    <row r="869" spans="1:20" s="189" customFormat="1" ht="15" customHeight="1" x14ac:dyDescent="0.15">
      <c r="A869" s="28"/>
      <c r="B869" s="28"/>
      <c r="C869" s="28"/>
      <c r="D869" s="26"/>
      <c r="E869" s="85"/>
      <c r="F869" s="85"/>
      <c r="G869" s="444"/>
      <c r="H869" s="444"/>
      <c r="I869" s="23" t="s">
        <v>210</v>
      </c>
      <c r="J869" s="113">
        <v>35000</v>
      </c>
      <c r="K869" s="285" t="s">
        <v>67</v>
      </c>
      <c r="L869" s="285">
        <v>80</v>
      </c>
      <c r="M869" s="285" t="s">
        <v>68</v>
      </c>
      <c r="N869" s="285"/>
      <c r="O869" s="285"/>
      <c r="P869" s="285"/>
      <c r="Q869" s="285" t="s">
        <v>70</v>
      </c>
      <c r="R869" s="117">
        <f>J869*L869</f>
        <v>2800000</v>
      </c>
      <c r="S869" s="188"/>
      <c r="T869" s="7"/>
    </row>
    <row r="870" spans="1:20" s="189" customFormat="1" ht="15" customHeight="1" x14ac:dyDescent="0.15">
      <c r="A870" s="28"/>
      <c r="B870" s="28"/>
      <c r="C870" s="28"/>
      <c r="D870" s="26"/>
      <c r="E870" s="85"/>
      <c r="F870" s="85"/>
      <c r="G870" s="444"/>
      <c r="H870" s="444"/>
      <c r="I870" s="23" t="s">
        <v>352</v>
      </c>
      <c r="J870" s="113">
        <v>100000</v>
      </c>
      <c r="K870" s="196" t="s">
        <v>67</v>
      </c>
      <c r="L870" s="333">
        <v>2</v>
      </c>
      <c r="M870" s="196" t="s">
        <v>157</v>
      </c>
      <c r="N870" s="196"/>
      <c r="O870" s="196"/>
      <c r="P870" s="196"/>
      <c r="Q870" s="196" t="s">
        <v>70</v>
      </c>
      <c r="R870" s="117">
        <f t="shared" ref="R870:R876" si="26">J870*L870</f>
        <v>200000</v>
      </c>
      <c r="S870" s="188"/>
      <c r="T870" s="7"/>
    </row>
    <row r="871" spans="1:20" s="189" customFormat="1" ht="15" customHeight="1" x14ac:dyDescent="0.15">
      <c r="A871" s="28"/>
      <c r="B871" s="28"/>
      <c r="C871" s="28"/>
      <c r="D871" s="26"/>
      <c r="E871" s="85"/>
      <c r="F871" s="85"/>
      <c r="G871" s="444"/>
      <c r="H871" s="444"/>
      <c r="I871" s="23" t="s">
        <v>609</v>
      </c>
      <c r="J871" s="113">
        <v>100000</v>
      </c>
      <c r="K871" s="196" t="s">
        <v>67</v>
      </c>
      <c r="L871" s="333">
        <v>4</v>
      </c>
      <c r="M871" s="196" t="s">
        <v>68</v>
      </c>
      <c r="N871" s="196"/>
      <c r="O871" s="196"/>
      <c r="P871" s="196"/>
      <c r="Q871" s="196" t="s">
        <v>70</v>
      </c>
      <c r="R871" s="117">
        <f t="shared" si="26"/>
        <v>400000</v>
      </c>
      <c r="S871" s="188"/>
      <c r="T871" s="7"/>
    </row>
    <row r="872" spans="1:20" s="189" customFormat="1" ht="15" customHeight="1" x14ac:dyDescent="0.15">
      <c r="A872" s="28"/>
      <c r="B872" s="28"/>
      <c r="C872" s="28"/>
      <c r="D872" s="26"/>
      <c r="E872" s="85"/>
      <c r="F872" s="85"/>
      <c r="G872" s="444"/>
      <c r="H872" s="444"/>
      <c r="I872" s="23" t="s">
        <v>353</v>
      </c>
      <c r="J872" s="113">
        <v>110000</v>
      </c>
      <c r="K872" s="196" t="s">
        <v>67</v>
      </c>
      <c r="L872" s="333">
        <v>2</v>
      </c>
      <c r="M872" s="196" t="s">
        <v>200</v>
      </c>
      <c r="N872" s="196"/>
      <c r="O872" s="196"/>
      <c r="P872" s="196"/>
      <c r="Q872" s="196" t="s">
        <v>70</v>
      </c>
      <c r="R872" s="117">
        <f t="shared" si="26"/>
        <v>220000</v>
      </c>
      <c r="S872" s="188"/>
      <c r="T872" s="7"/>
    </row>
    <row r="873" spans="1:20" s="189" customFormat="1" ht="15" customHeight="1" x14ac:dyDescent="0.15">
      <c r="A873" s="28"/>
      <c r="B873" s="28"/>
      <c r="C873" s="28"/>
      <c r="D873" s="26"/>
      <c r="E873" s="85"/>
      <c r="F873" s="85"/>
      <c r="G873" s="444"/>
      <c r="H873" s="444"/>
      <c r="I873" s="23" t="s">
        <v>354</v>
      </c>
      <c r="J873" s="113">
        <v>300000</v>
      </c>
      <c r="K873" s="196" t="s">
        <v>67</v>
      </c>
      <c r="L873" s="333">
        <v>2</v>
      </c>
      <c r="M873" s="196" t="s">
        <v>338</v>
      </c>
      <c r="N873" s="196"/>
      <c r="O873" s="196"/>
      <c r="P873" s="196"/>
      <c r="Q873" s="196" t="s">
        <v>70</v>
      </c>
      <c r="R873" s="117">
        <f t="shared" si="26"/>
        <v>600000</v>
      </c>
      <c r="S873" s="188"/>
      <c r="T873" s="7"/>
    </row>
    <row r="874" spans="1:20" s="189" customFormat="1" ht="15" customHeight="1" x14ac:dyDescent="0.15">
      <c r="A874" s="28"/>
      <c r="B874" s="28"/>
      <c r="C874" s="28"/>
      <c r="D874" s="26"/>
      <c r="E874" s="85"/>
      <c r="F874" s="85"/>
      <c r="G874" s="444"/>
      <c r="H874" s="444"/>
      <c r="I874" s="23" t="s">
        <v>610</v>
      </c>
      <c r="J874" s="113">
        <v>50000</v>
      </c>
      <c r="K874" s="196" t="s">
        <v>67</v>
      </c>
      <c r="L874" s="333">
        <v>5</v>
      </c>
      <c r="M874" s="196" t="s">
        <v>200</v>
      </c>
      <c r="N874" s="196"/>
      <c r="O874" s="196"/>
      <c r="P874" s="196"/>
      <c r="Q874" s="196" t="s">
        <v>70</v>
      </c>
      <c r="R874" s="117">
        <f t="shared" si="26"/>
        <v>250000</v>
      </c>
      <c r="S874" s="188"/>
      <c r="T874" s="7"/>
    </row>
    <row r="875" spans="1:20" s="189" customFormat="1" ht="18.75" customHeight="1" x14ac:dyDescent="0.15">
      <c r="A875" s="28"/>
      <c r="B875" s="28"/>
      <c r="C875" s="28"/>
      <c r="D875" s="26"/>
      <c r="E875" s="85"/>
      <c r="F875" s="85"/>
      <c r="G875" s="444"/>
      <c r="H875" s="444"/>
      <c r="I875" s="23" t="s">
        <v>611</v>
      </c>
      <c r="J875" s="113">
        <v>30000</v>
      </c>
      <c r="K875" s="196" t="s">
        <v>67</v>
      </c>
      <c r="L875" s="333">
        <v>1</v>
      </c>
      <c r="M875" s="196" t="s">
        <v>197</v>
      </c>
      <c r="N875" s="196"/>
      <c r="O875" s="196"/>
      <c r="P875" s="196"/>
      <c r="Q875" s="196" t="s">
        <v>70</v>
      </c>
      <c r="R875" s="117">
        <f t="shared" si="26"/>
        <v>30000</v>
      </c>
      <c r="S875" s="188"/>
      <c r="T875" s="7"/>
    </row>
    <row r="876" spans="1:20" s="189" customFormat="1" ht="18.75" customHeight="1" x14ac:dyDescent="0.15">
      <c r="A876" s="28"/>
      <c r="B876" s="28"/>
      <c r="C876" s="28"/>
      <c r="D876" s="26"/>
      <c r="E876" s="85"/>
      <c r="F876" s="85"/>
      <c r="G876" s="444"/>
      <c r="H876" s="444"/>
      <c r="I876" s="23" t="s">
        <v>612</v>
      </c>
      <c r="J876" s="113">
        <v>6600</v>
      </c>
      <c r="K876" s="196" t="s">
        <v>67</v>
      </c>
      <c r="L876" s="333">
        <v>80</v>
      </c>
      <c r="M876" s="196" t="s">
        <v>200</v>
      </c>
      <c r="N876" s="196"/>
      <c r="O876" s="196"/>
      <c r="P876" s="196"/>
      <c r="Q876" s="196" t="s">
        <v>70</v>
      </c>
      <c r="R876" s="117">
        <f t="shared" si="26"/>
        <v>528000</v>
      </c>
      <c r="S876" s="188"/>
      <c r="T876" s="7"/>
    </row>
    <row r="877" spans="1:20" s="189" customFormat="1" ht="17.25" customHeight="1" x14ac:dyDescent="0.15">
      <c r="A877" s="28"/>
      <c r="B877" s="28"/>
      <c r="C877" s="28"/>
      <c r="D877" s="26"/>
      <c r="E877" s="85"/>
      <c r="F877" s="85"/>
      <c r="G877" s="444"/>
      <c r="H877" s="444"/>
      <c r="I877" s="23" t="s">
        <v>355</v>
      </c>
      <c r="J877" s="124">
        <v>55000</v>
      </c>
      <c r="K877" s="196" t="s">
        <v>67</v>
      </c>
      <c r="L877" s="196" t="s">
        <v>279</v>
      </c>
      <c r="M877" s="196"/>
      <c r="N877" s="196"/>
      <c r="O877" s="196"/>
      <c r="P877" s="196"/>
      <c r="Q877" s="196" t="s">
        <v>70</v>
      </c>
      <c r="R877" s="117">
        <v>55000</v>
      </c>
      <c r="S877" s="188"/>
      <c r="T877" s="7"/>
    </row>
    <row r="878" spans="1:20" s="189" customFormat="1" ht="17.25" customHeight="1" x14ac:dyDescent="0.15">
      <c r="A878" s="28"/>
      <c r="B878" s="28"/>
      <c r="C878" s="28"/>
      <c r="D878" s="21"/>
      <c r="E878" s="85"/>
      <c r="F878" s="85"/>
      <c r="G878" s="456"/>
      <c r="H878" s="456"/>
      <c r="I878" s="20"/>
      <c r="J878" s="19"/>
      <c r="K878" s="231"/>
      <c r="L878" s="231"/>
      <c r="M878" s="231"/>
      <c r="N878" s="231"/>
      <c r="O878" s="231"/>
      <c r="P878" s="231"/>
      <c r="Q878" s="231" t="s">
        <v>13</v>
      </c>
      <c r="R878" s="205">
        <f>SUM(R860,R861,R864,R865,R867,R868,R877,R866)</f>
        <v>10743000</v>
      </c>
      <c r="S878" s="188">
        <v>0</v>
      </c>
      <c r="T878" s="7">
        <f>R878-S878</f>
        <v>10743000</v>
      </c>
    </row>
    <row r="879" spans="1:20" s="189" customFormat="1" ht="17.25" customHeight="1" x14ac:dyDescent="0.15">
      <c r="A879" s="28"/>
      <c r="B879" s="28"/>
      <c r="C879" s="140"/>
      <c r="D879" s="679" t="s">
        <v>356</v>
      </c>
      <c r="E879" s="658">
        <v>0</v>
      </c>
      <c r="F879" s="658">
        <f>S888/1000</f>
        <v>0</v>
      </c>
      <c r="G879" s="666">
        <f>F879+F881-E879-E881</f>
        <v>-8407.2099999999991</v>
      </c>
      <c r="H879" s="712">
        <f>G879/(E879+E881)</f>
        <v>-0.1513176745860331</v>
      </c>
      <c r="I879" s="15" t="s">
        <v>357</v>
      </c>
      <c r="J879" s="273">
        <v>8600</v>
      </c>
      <c r="K879" s="15" t="s">
        <v>67</v>
      </c>
      <c r="L879" s="133">
        <v>4560</v>
      </c>
      <c r="M879" s="246" t="s">
        <v>170</v>
      </c>
      <c r="N879" s="246"/>
      <c r="O879" s="246"/>
      <c r="P879" s="246"/>
      <c r="Q879" s="246" t="s">
        <v>70</v>
      </c>
      <c r="R879" s="39">
        <f>J879*L879</f>
        <v>39216000</v>
      </c>
      <c r="S879" s="188"/>
      <c r="T879" s="7"/>
    </row>
    <row r="880" spans="1:20" s="189" customFormat="1" ht="17.25" customHeight="1" x14ac:dyDescent="0.15">
      <c r="A880" s="28"/>
      <c r="B880" s="28"/>
      <c r="C880" s="286"/>
      <c r="D880" s="680"/>
      <c r="E880" s="661"/>
      <c r="F880" s="661"/>
      <c r="G880" s="662"/>
      <c r="H880" s="713"/>
      <c r="I880" s="25" t="s">
        <v>358</v>
      </c>
      <c r="J880" s="124">
        <f>R879</f>
        <v>39216000</v>
      </c>
      <c r="K880" s="82" t="s">
        <v>359</v>
      </c>
      <c r="L880" s="333">
        <v>12</v>
      </c>
      <c r="M880" s="196" t="s">
        <v>69</v>
      </c>
      <c r="N880" s="196"/>
      <c r="O880" s="196"/>
      <c r="P880" s="196"/>
      <c r="Q880" s="196" t="s">
        <v>70</v>
      </c>
      <c r="R880" s="115">
        <f>J880/L880</f>
        <v>3268000</v>
      </c>
      <c r="S880" s="188"/>
      <c r="T880" s="7"/>
    </row>
    <row r="881" spans="1:20" s="189" customFormat="1" ht="17.25" customHeight="1" x14ac:dyDescent="0.15">
      <c r="A881" s="28"/>
      <c r="B881" s="28"/>
      <c r="C881" s="286"/>
      <c r="D881" s="680"/>
      <c r="E881" s="658">
        <v>55560</v>
      </c>
      <c r="F881" s="658">
        <f>T888/1000</f>
        <v>47152.79</v>
      </c>
      <c r="G881" s="662"/>
      <c r="H881" s="713"/>
      <c r="I881" s="25" t="s">
        <v>360</v>
      </c>
      <c r="J881" s="124">
        <f>R879</f>
        <v>39216000</v>
      </c>
      <c r="K881" s="25" t="s">
        <v>67</v>
      </c>
      <c r="L881" s="343">
        <v>0.10001</v>
      </c>
      <c r="M881" s="196" t="s">
        <v>67</v>
      </c>
      <c r="N881" s="101">
        <v>0.9</v>
      </c>
      <c r="O881" s="196"/>
      <c r="P881" s="196"/>
      <c r="Q881" s="196" t="s">
        <v>70</v>
      </c>
      <c r="R881" s="115">
        <v>3529790</v>
      </c>
      <c r="S881" s="188"/>
      <c r="T881" s="7"/>
    </row>
    <row r="882" spans="1:20" s="189" customFormat="1" ht="17.25" customHeight="1" x14ac:dyDescent="0.15">
      <c r="A882" s="28"/>
      <c r="B882" s="28"/>
      <c r="C882" s="286"/>
      <c r="D882" s="680"/>
      <c r="E882" s="659"/>
      <c r="F882" s="659"/>
      <c r="G882" s="662"/>
      <c r="H882" s="713"/>
      <c r="I882" s="25" t="s">
        <v>361</v>
      </c>
      <c r="J882" s="124">
        <v>37000</v>
      </c>
      <c r="K882" s="25" t="s">
        <v>67</v>
      </c>
      <c r="L882" s="333">
        <v>5</v>
      </c>
      <c r="M882" s="196" t="s">
        <v>68</v>
      </c>
      <c r="N882" s="196"/>
      <c r="O882" s="196"/>
      <c r="P882" s="196"/>
      <c r="Q882" s="196" t="s">
        <v>70</v>
      </c>
      <c r="R882" s="115">
        <f>J882*L882</f>
        <v>185000</v>
      </c>
      <c r="S882" s="188"/>
      <c r="T882" s="7"/>
    </row>
    <row r="883" spans="1:20" s="189" customFormat="1" ht="17.25" customHeight="1" x14ac:dyDescent="0.15">
      <c r="A883" s="28"/>
      <c r="B883" s="28"/>
      <c r="C883" s="286"/>
      <c r="D883" s="140"/>
      <c r="E883" s="84"/>
      <c r="F883" s="84"/>
      <c r="G883" s="404"/>
      <c r="H883" s="407"/>
      <c r="I883" s="25" t="s">
        <v>177</v>
      </c>
      <c r="J883" s="124">
        <v>12600</v>
      </c>
      <c r="K883" s="25" t="s">
        <v>67</v>
      </c>
      <c r="L883" s="333">
        <v>5</v>
      </c>
      <c r="M883" s="196" t="s">
        <v>68</v>
      </c>
      <c r="N883" s="196"/>
      <c r="O883" s="196"/>
      <c r="P883" s="196"/>
      <c r="Q883" s="196" t="s">
        <v>70</v>
      </c>
      <c r="R883" s="115">
        <f>J883*L883</f>
        <v>63000</v>
      </c>
      <c r="S883" s="188"/>
      <c r="T883" s="7"/>
    </row>
    <row r="884" spans="1:20" s="189" customFormat="1" ht="17.25" customHeight="1" x14ac:dyDescent="0.15">
      <c r="A884" s="28"/>
      <c r="B884" s="28"/>
      <c r="C884" s="286"/>
      <c r="D884" s="140"/>
      <c r="E884" s="84"/>
      <c r="F884" s="84"/>
      <c r="G884" s="404"/>
      <c r="H884" s="407"/>
      <c r="I884" s="25" t="s">
        <v>362</v>
      </c>
      <c r="J884" s="124">
        <v>8000</v>
      </c>
      <c r="K884" s="25" t="s">
        <v>67</v>
      </c>
      <c r="L884" s="333">
        <v>6</v>
      </c>
      <c r="M884" s="196" t="s">
        <v>68</v>
      </c>
      <c r="N884" s="333">
        <v>12</v>
      </c>
      <c r="O884" s="196" t="s">
        <v>72</v>
      </c>
      <c r="P884" s="196"/>
      <c r="Q884" s="196" t="s">
        <v>70</v>
      </c>
      <c r="R884" s="115">
        <f>J884*L884*N884</f>
        <v>576000</v>
      </c>
      <c r="S884" s="188"/>
      <c r="T884" s="7"/>
    </row>
    <row r="885" spans="1:20" s="189" customFormat="1" ht="17.25" customHeight="1" x14ac:dyDescent="0.15">
      <c r="A885" s="28"/>
      <c r="B885" s="28"/>
      <c r="C885" s="286"/>
      <c r="D885" s="140"/>
      <c r="E885" s="84"/>
      <c r="F885" s="84"/>
      <c r="G885" s="404"/>
      <c r="H885" s="407"/>
      <c r="I885" s="25" t="s">
        <v>363</v>
      </c>
      <c r="J885" s="124">
        <v>15000</v>
      </c>
      <c r="K885" s="25" t="s">
        <v>602</v>
      </c>
      <c r="L885" s="333">
        <v>21</v>
      </c>
      <c r="M885" s="196" t="s">
        <v>68</v>
      </c>
      <c r="N885" s="196" t="s">
        <v>67</v>
      </c>
      <c r="O885" s="333">
        <v>1</v>
      </c>
      <c r="P885" s="196" t="s">
        <v>72</v>
      </c>
      <c r="Q885" s="196" t="s">
        <v>70</v>
      </c>
      <c r="R885" s="115">
        <f>J885*L885*O885</f>
        <v>315000</v>
      </c>
      <c r="S885" s="188"/>
      <c r="T885" s="7"/>
    </row>
    <row r="886" spans="1:20" s="189" customFormat="1" ht="15.75" customHeight="1" x14ac:dyDescent="0.15">
      <c r="A886" s="28"/>
      <c r="B886" s="28"/>
      <c r="C886" s="286"/>
      <c r="D886" s="140"/>
      <c r="E886" s="84"/>
      <c r="F886" s="84"/>
      <c r="G886" s="404"/>
      <c r="H886" s="407"/>
      <c r="I886" s="154" t="s">
        <v>215</v>
      </c>
      <c r="J886" s="124"/>
      <c r="K886" s="25"/>
      <c r="L886" s="196"/>
      <c r="M886" s="196"/>
      <c r="N886" s="196"/>
      <c r="O886" s="196"/>
      <c r="P886" s="196"/>
      <c r="Q886" s="196"/>
      <c r="R886" s="115"/>
      <c r="S886" s="188"/>
      <c r="T886" s="7"/>
    </row>
    <row r="887" spans="1:20" s="189" customFormat="1" ht="15.75" customHeight="1" x14ac:dyDescent="0.15">
      <c r="A887" s="28"/>
      <c r="B887" s="28"/>
      <c r="C887" s="286"/>
      <c r="D887" s="140"/>
      <c r="E887" s="84"/>
      <c r="F887" s="84"/>
      <c r="G887" s="404"/>
      <c r="H887" s="407"/>
      <c r="I887" s="25"/>
      <c r="J887" s="124"/>
      <c r="K887" s="25"/>
      <c r="L887" s="196"/>
      <c r="M887" s="196"/>
      <c r="N887" s="196"/>
      <c r="O887" s="196"/>
      <c r="P887" s="196"/>
      <c r="Q887" s="196"/>
      <c r="R887" s="115"/>
      <c r="S887" s="188"/>
      <c r="T887" s="7"/>
    </row>
    <row r="888" spans="1:20" s="189" customFormat="1" ht="15" customHeight="1" x14ac:dyDescent="0.15">
      <c r="A888" s="27"/>
      <c r="B888" s="27"/>
      <c r="C888" s="287"/>
      <c r="D888" s="238"/>
      <c r="E888" s="88"/>
      <c r="F888" s="88"/>
      <c r="G888" s="405"/>
      <c r="H888" s="408"/>
      <c r="I888" s="20"/>
      <c r="J888" s="19"/>
      <c r="K888" s="20"/>
      <c r="L888" s="231"/>
      <c r="M888" s="231"/>
      <c r="N888" s="231"/>
      <c r="O888" s="231"/>
      <c r="P888" s="231"/>
      <c r="Q888" s="231" t="s">
        <v>13</v>
      </c>
      <c r="R888" s="190">
        <f>SUM(R879:R887)</f>
        <v>47152790</v>
      </c>
      <c r="S888" s="188">
        <v>0</v>
      </c>
      <c r="T888" s="7">
        <f>R888-S888</f>
        <v>47152790</v>
      </c>
    </row>
    <row r="889" spans="1:20" s="189" customFormat="1" ht="15.75" customHeight="1" x14ac:dyDescent="0.15">
      <c r="A889" s="28"/>
      <c r="B889" s="28"/>
      <c r="C889" s="140"/>
      <c r="D889" s="680" t="s">
        <v>807</v>
      </c>
      <c r="E889" s="659">
        <v>0</v>
      </c>
      <c r="F889" s="659">
        <f>S902/1000</f>
        <v>0</v>
      </c>
      <c r="G889" s="662">
        <f>F889+F891-E889-E891</f>
        <v>4</v>
      </c>
      <c r="H889" s="706">
        <v>1</v>
      </c>
      <c r="I889" s="25" t="s">
        <v>364</v>
      </c>
      <c r="J889" s="740" t="s">
        <v>1093</v>
      </c>
      <c r="K889" s="740"/>
      <c r="L889" s="740"/>
      <c r="M889" s="740"/>
      <c r="N889" s="740"/>
      <c r="O889" s="740"/>
      <c r="P889" s="740"/>
      <c r="Q889" s="196" t="s">
        <v>70</v>
      </c>
      <c r="R889" s="115">
        <v>5280000</v>
      </c>
      <c r="S889" s="188"/>
      <c r="T889" s="7"/>
    </row>
    <row r="890" spans="1:20" s="189" customFormat="1" ht="15.75" customHeight="1" x14ac:dyDescent="0.15">
      <c r="A890" s="28"/>
      <c r="B890" s="28"/>
      <c r="C890" s="286"/>
      <c r="D890" s="680"/>
      <c r="E890" s="661"/>
      <c r="F890" s="661"/>
      <c r="G890" s="662"/>
      <c r="H890" s="706"/>
      <c r="I890" s="25" t="s">
        <v>792</v>
      </c>
      <c r="J890" s="124">
        <v>3000</v>
      </c>
      <c r="K890" s="25" t="s">
        <v>67</v>
      </c>
      <c r="L890" s="196" t="s">
        <v>793</v>
      </c>
      <c r="M890" s="196" t="s">
        <v>794</v>
      </c>
      <c r="N890" s="196" t="s">
        <v>67</v>
      </c>
      <c r="O890" s="196" t="s">
        <v>795</v>
      </c>
      <c r="P890" s="196" t="s">
        <v>700</v>
      </c>
      <c r="Q890" s="196" t="s">
        <v>70</v>
      </c>
      <c r="R890" s="115">
        <f>J890*L890*O890</f>
        <v>33000</v>
      </c>
      <c r="S890" s="188"/>
      <c r="T890" s="7"/>
    </row>
    <row r="891" spans="1:20" s="189" customFormat="1" ht="15.75" customHeight="1" x14ac:dyDescent="0.15">
      <c r="A891" s="28"/>
      <c r="B891" s="28"/>
      <c r="C891" s="286"/>
      <c r="D891" s="680"/>
      <c r="E891" s="658">
        <v>12324</v>
      </c>
      <c r="F891" s="658">
        <f>T902/1000</f>
        <v>12328</v>
      </c>
      <c r="G891" s="662"/>
      <c r="H891" s="706"/>
      <c r="I891" s="25" t="s">
        <v>796</v>
      </c>
      <c r="J891" s="683" t="s">
        <v>797</v>
      </c>
      <c r="K891" s="683"/>
      <c r="L891" s="683"/>
      <c r="M891" s="683"/>
      <c r="N891" s="683"/>
      <c r="O891" s="683"/>
      <c r="P891" s="683"/>
      <c r="Q891" s="196" t="s">
        <v>70</v>
      </c>
      <c r="R891" s="115">
        <v>4800000</v>
      </c>
      <c r="S891" s="188"/>
      <c r="T891" s="7"/>
    </row>
    <row r="892" spans="1:20" s="189" customFormat="1" ht="15.75" customHeight="1" x14ac:dyDescent="0.15">
      <c r="A892" s="28"/>
      <c r="B892" s="28"/>
      <c r="C892" s="286"/>
      <c r="D892" s="680"/>
      <c r="E892" s="659"/>
      <c r="F892" s="659"/>
      <c r="G892" s="662"/>
      <c r="H892" s="706"/>
      <c r="I892" s="25" t="s">
        <v>798</v>
      </c>
      <c r="J892" s="124"/>
      <c r="K892" s="25"/>
      <c r="L892" s="196"/>
      <c r="M892" s="196"/>
      <c r="N892" s="196"/>
      <c r="O892" s="196"/>
      <c r="P892" s="196"/>
      <c r="Q892" s="196"/>
      <c r="R892" s="115">
        <f>SUM(R893,R896,R899)</f>
        <v>2015000</v>
      </c>
      <c r="S892" s="188"/>
      <c r="T892" s="7"/>
    </row>
    <row r="893" spans="1:20" s="189" customFormat="1" ht="15.75" customHeight="1" x14ac:dyDescent="0.15">
      <c r="A893" s="28"/>
      <c r="B893" s="28"/>
      <c r="C893" s="286"/>
      <c r="D893" s="680"/>
      <c r="E893" s="659"/>
      <c r="F893" s="659"/>
      <c r="G893" s="662"/>
      <c r="H893" s="706"/>
      <c r="I893" s="25" t="s">
        <v>799</v>
      </c>
      <c r="J893" s="124"/>
      <c r="K893" s="25"/>
      <c r="L893" s="196"/>
      <c r="M893" s="196"/>
      <c r="N893" s="196"/>
      <c r="O893" s="196"/>
      <c r="P893" s="196"/>
      <c r="Q893" s="196"/>
      <c r="R893" s="115">
        <f>SUM(R894:R895)</f>
        <v>1650000</v>
      </c>
      <c r="S893" s="188"/>
      <c r="T893" s="7"/>
    </row>
    <row r="894" spans="1:20" s="189" customFormat="1" ht="15.75" customHeight="1" x14ac:dyDescent="0.15">
      <c r="A894" s="28"/>
      <c r="B894" s="28"/>
      <c r="C894" s="286"/>
      <c r="D894" s="680"/>
      <c r="E894" s="659"/>
      <c r="F894" s="659"/>
      <c r="G894" s="662"/>
      <c r="H894" s="706"/>
      <c r="I894" s="25"/>
      <c r="J894" s="124">
        <v>30000</v>
      </c>
      <c r="K894" s="25" t="s">
        <v>67</v>
      </c>
      <c r="L894" s="196" t="s">
        <v>800</v>
      </c>
      <c r="M894" s="196" t="s">
        <v>794</v>
      </c>
      <c r="N894" s="196" t="s">
        <v>67</v>
      </c>
      <c r="O894" s="196" t="s">
        <v>795</v>
      </c>
      <c r="P894" s="196" t="s">
        <v>700</v>
      </c>
      <c r="Q894" s="196" t="s">
        <v>70</v>
      </c>
      <c r="R894" s="115">
        <f>J894*L894*O894</f>
        <v>660000</v>
      </c>
      <c r="S894" s="188"/>
      <c r="T894" s="7"/>
    </row>
    <row r="895" spans="1:20" s="189" customFormat="1" ht="15.75" customHeight="1" x14ac:dyDescent="0.15">
      <c r="A895" s="28"/>
      <c r="B895" s="28"/>
      <c r="C895" s="286"/>
      <c r="D895" s="680"/>
      <c r="E895" s="659"/>
      <c r="F895" s="659"/>
      <c r="G895" s="662"/>
      <c r="H895" s="706"/>
      <c r="I895" s="25"/>
      <c r="J895" s="124">
        <v>30000</v>
      </c>
      <c r="K895" s="25" t="s">
        <v>67</v>
      </c>
      <c r="L895" s="196" t="s">
        <v>801</v>
      </c>
      <c r="M895" s="196" t="s">
        <v>794</v>
      </c>
      <c r="N895" s="196" t="s">
        <v>67</v>
      </c>
      <c r="O895" s="196" t="s">
        <v>795</v>
      </c>
      <c r="P895" s="196" t="s">
        <v>700</v>
      </c>
      <c r="Q895" s="196" t="s">
        <v>70</v>
      </c>
      <c r="R895" s="115">
        <f>J895*L895*O895</f>
        <v>990000</v>
      </c>
      <c r="S895" s="188"/>
      <c r="T895" s="7"/>
    </row>
    <row r="896" spans="1:20" s="189" customFormat="1" ht="15.75" customHeight="1" x14ac:dyDescent="0.15">
      <c r="A896" s="28"/>
      <c r="B896" s="28"/>
      <c r="C896" s="286"/>
      <c r="D896" s="680"/>
      <c r="E896" s="659"/>
      <c r="F896" s="659"/>
      <c r="G896" s="662"/>
      <c r="H896" s="706"/>
      <c r="I896" s="25" t="s">
        <v>696</v>
      </c>
      <c r="J896" s="124"/>
      <c r="K896" s="25"/>
      <c r="L896" s="196"/>
      <c r="M896" s="196"/>
      <c r="N896" s="196"/>
      <c r="O896" s="196"/>
      <c r="P896" s="196"/>
      <c r="Q896" s="196"/>
      <c r="R896" s="115">
        <f>SUM(R897:R898)</f>
        <v>165000</v>
      </c>
      <c r="S896" s="188"/>
      <c r="T896" s="7"/>
    </row>
    <row r="897" spans="1:20" s="189" customFormat="1" ht="15.75" customHeight="1" x14ac:dyDescent="0.15">
      <c r="A897" s="28"/>
      <c r="B897" s="28"/>
      <c r="C897" s="286"/>
      <c r="D897" s="680"/>
      <c r="E897" s="659"/>
      <c r="F897" s="659"/>
      <c r="G897" s="662"/>
      <c r="H897" s="706"/>
      <c r="I897" s="25"/>
      <c r="J897" s="124">
        <v>3000</v>
      </c>
      <c r="K897" s="25" t="s">
        <v>67</v>
      </c>
      <c r="L897" s="196" t="s">
        <v>802</v>
      </c>
      <c r="M897" s="196" t="s">
        <v>794</v>
      </c>
      <c r="N897" s="196" t="s">
        <v>67</v>
      </c>
      <c r="O897" s="196" t="s">
        <v>795</v>
      </c>
      <c r="P897" s="196" t="s">
        <v>700</v>
      </c>
      <c r="Q897" s="196" t="s">
        <v>70</v>
      </c>
      <c r="R897" s="115">
        <f>J897*L897*O897</f>
        <v>66000</v>
      </c>
      <c r="S897" s="188"/>
      <c r="T897" s="7"/>
    </row>
    <row r="898" spans="1:20" s="189" customFormat="1" ht="15.75" customHeight="1" x14ac:dyDescent="0.15">
      <c r="A898" s="28"/>
      <c r="B898" s="28"/>
      <c r="C898" s="286"/>
      <c r="D898" s="680"/>
      <c r="E898" s="659"/>
      <c r="F898" s="659"/>
      <c r="G898" s="662"/>
      <c r="H898" s="706"/>
      <c r="I898" s="25"/>
      <c r="J898" s="124">
        <v>3000</v>
      </c>
      <c r="K898" s="25" t="s">
        <v>67</v>
      </c>
      <c r="L898" s="196" t="s">
        <v>801</v>
      </c>
      <c r="M898" s="196" t="s">
        <v>794</v>
      </c>
      <c r="N898" s="196" t="s">
        <v>67</v>
      </c>
      <c r="O898" s="196" t="s">
        <v>795</v>
      </c>
      <c r="P898" s="196" t="s">
        <v>700</v>
      </c>
      <c r="Q898" s="196" t="s">
        <v>70</v>
      </c>
      <c r="R898" s="115">
        <f>J898*L898*O898</f>
        <v>99000</v>
      </c>
      <c r="S898" s="188"/>
      <c r="T898" s="7"/>
    </row>
    <row r="899" spans="1:20" s="189" customFormat="1" ht="15.75" customHeight="1" x14ac:dyDescent="0.15">
      <c r="A899" s="28"/>
      <c r="B899" s="28"/>
      <c r="C899" s="286"/>
      <c r="D899" s="680"/>
      <c r="E899" s="659"/>
      <c r="F899" s="659"/>
      <c r="G899" s="662"/>
      <c r="H899" s="706"/>
      <c r="I899" s="25" t="s">
        <v>803</v>
      </c>
      <c r="J899" s="124">
        <v>100000</v>
      </c>
      <c r="K899" s="25" t="s">
        <v>67</v>
      </c>
      <c r="L899" s="196" t="s">
        <v>777</v>
      </c>
      <c r="M899" s="196" t="s">
        <v>804</v>
      </c>
      <c r="N899" s="196"/>
      <c r="O899" s="196"/>
      <c r="P899" s="196"/>
      <c r="Q899" s="196" t="s">
        <v>633</v>
      </c>
      <c r="R899" s="115">
        <f>J899*L899</f>
        <v>200000</v>
      </c>
      <c r="S899" s="188"/>
      <c r="T899" s="7"/>
    </row>
    <row r="900" spans="1:20" s="189" customFormat="1" ht="15.75" customHeight="1" x14ac:dyDescent="0.15">
      <c r="A900" s="28"/>
      <c r="B900" s="28"/>
      <c r="C900" s="286"/>
      <c r="D900" s="680"/>
      <c r="E900" s="659"/>
      <c r="F900" s="659"/>
      <c r="G900" s="662"/>
      <c r="H900" s="706"/>
      <c r="I900" s="25" t="s">
        <v>365</v>
      </c>
      <c r="J900" s="124">
        <v>10000</v>
      </c>
      <c r="K900" s="25" t="s">
        <v>67</v>
      </c>
      <c r="L900" s="196" t="s">
        <v>740</v>
      </c>
      <c r="M900" s="196" t="s">
        <v>805</v>
      </c>
      <c r="N900" s="196" t="s">
        <v>602</v>
      </c>
      <c r="O900" s="196" t="s">
        <v>603</v>
      </c>
      <c r="P900" s="196" t="s">
        <v>806</v>
      </c>
      <c r="Q900" s="196" t="s">
        <v>633</v>
      </c>
      <c r="R900" s="115">
        <f>J900*L900</f>
        <v>200000</v>
      </c>
      <c r="S900" s="188"/>
      <c r="T900" s="7"/>
    </row>
    <row r="901" spans="1:20" s="189" customFormat="1" ht="15.75" customHeight="1" x14ac:dyDescent="0.15">
      <c r="A901" s="28"/>
      <c r="B901" s="28"/>
      <c r="C901" s="286"/>
      <c r="D901" s="680"/>
      <c r="E901" s="659"/>
      <c r="F901" s="659"/>
      <c r="G901" s="662"/>
      <c r="H901" s="706"/>
      <c r="I901" s="25"/>
      <c r="J901" s="124"/>
      <c r="K901" s="25"/>
      <c r="L901" s="196"/>
      <c r="M901" s="196"/>
      <c r="N901" s="196"/>
      <c r="O901" s="196"/>
      <c r="P901" s="196"/>
      <c r="Q901" s="196"/>
      <c r="R901" s="115"/>
      <c r="S901" s="188"/>
      <c r="T901" s="7"/>
    </row>
    <row r="902" spans="1:20" s="189" customFormat="1" ht="15.75" customHeight="1" x14ac:dyDescent="0.15">
      <c r="A902" s="28"/>
      <c r="B902" s="28"/>
      <c r="C902" s="286"/>
      <c r="D902" s="698"/>
      <c r="E902" s="88"/>
      <c r="F902" s="88"/>
      <c r="G902" s="405"/>
      <c r="H902" s="408"/>
      <c r="I902" s="20"/>
      <c r="J902" s="184"/>
      <c r="K902" s="20"/>
      <c r="L902" s="231"/>
      <c r="M902" s="231"/>
      <c r="N902" s="231"/>
      <c r="O902" s="231"/>
      <c r="P902" s="231"/>
      <c r="Q902" s="231" t="s">
        <v>13</v>
      </c>
      <c r="R902" s="190">
        <f>SUM(R889,R890,R891,R892,R900)</f>
        <v>12328000</v>
      </c>
      <c r="S902" s="188">
        <v>0</v>
      </c>
      <c r="T902" s="7">
        <f>R902-S902</f>
        <v>12328000</v>
      </c>
    </row>
    <row r="903" spans="1:20" s="189" customFormat="1" ht="15.75" customHeight="1" x14ac:dyDescent="0.15">
      <c r="A903" s="28"/>
      <c r="B903" s="28"/>
      <c r="C903" s="140"/>
      <c r="D903" s="642" t="s">
        <v>366</v>
      </c>
      <c r="E903" s="658">
        <v>0</v>
      </c>
      <c r="F903" s="658">
        <v>0</v>
      </c>
      <c r="G903" s="666">
        <f>F903+F905-E903-E905</f>
        <v>-236</v>
      </c>
      <c r="H903" s="705">
        <v>1</v>
      </c>
      <c r="I903" s="15"/>
      <c r="J903" s="273"/>
      <c r="K903" s="273"/>
      <c r="L903" s="288"/>
      <c r="M903" s="246"/>
      <c r="N903" s="246"/>
      <c r="O903" s="246"/>
      <c r="P903" s="246"/>
      <c r="Q903" s="246"/>
      <c r="R903" s="39"/>
      <c r="S903" s="188"/>
      <c r="T903" s="7"/>
    </row>
    <row r="904" spans="1:20" s="189" customFormat="1" ht="15.75" customHeight="1" x14ac:dyDescent="0.15">
      <c r="A904" s="28"/>
      <c r="B904" s="28"/>
      <c r="C904" s="286"/>
      <c r="D904" s="655"/>
      <c r="E904" s="661"/>
      <c r="F904" s="661"/>
      <c r="G904" s="662"/>
      <c r="H904" s="706"/>
      <c r="I904" s="25"/>
      <c r="J904" s="124"/>
      <c r="K904" s="124"/>
      <c r="L904" s="185"/>
      <c r="M904" s="196"/>
      <c r="N904" s="196"/>
      <c r="O904" s="196"/>
      <c r="P904" s="196"/>
      <c r="Q904" s="196"/>
      <c r="R904" s="115"/>
      <c r="S904" s="188"/>
      <c r="T904" s="7"/>
    </row>
    <row r="905" spans="1:20" s="189" customFormat="1" ht="15.75" customHeight="1" x14ac:dyDescent="0.15">
      <c r="A905" s="28"/>
      <c r="B905" s="28"/>
      <c r="C905" s="286"/>
      <c r="D905" s="655"/>
      <c r="E905" s="658">
        <v>236</v>
      </c>
      <c r="F905" s="658"/>
      <c r="G905" s="662"/>
      <c r="H905" s="706"/>
      <c r="I905" s="25"/>
      <c r="J905" s="124"/>
      <c r="K905" s="124"/>
      <c r="L905" s="185"/>
      <c r="M905" s="196"/>
      <c r="N905" s="196"/>
      <c r="O905" s="196"/>
      <c r="P905" s="196"/>
      <c r="Q905" s="196"/>
      <c r="R905" s="115"/>
      <c r="S905" s="188"/>
      <c r="T905" s="7"/>
    </row>
    <row r="906" spans="1:20" s="189" customFormat="1" ht="15.75" customHeight="1" x14ac:dyDescent="0.15">
      <c r="A906" s="28"/>
      <c r="B906" s="28"/>
      <c r="C906" s="286"/>
      <c r="D906" s="655"/>
      <c r="E906" s="659"/>
      <c r="F906" s="659"/>
      <c r="G906" s="662"/>
      <c r="H906" s="706"/>
      <c r="I906" s="25"/>
      <c r="J906" s="124"/>
      <c r="K906" s="25"/>
      <c r="L906" s="196"/>
      <c r="M906" s="196"/>
      <c r="N906" s="196"/>
      <c r="O906" s="196"/>
      <c r="P906" s="196"/>
      <c r="Q906" s="196"/>
      <c r="R906" s="115"/>
      <c r="S906" s="188"/>
      <c r="T906" s="7"/>
    </row>
    <row r="907" spans="1:20" s="189" customFormat="1" ht="15.75" customHeight="1" x14ac:dyDescent="0.15">
      <c r="A907" s="28"/>
      <c r="B907" s="28"/>
      <c r="C907" s="286"/>
      <c r="D907" s="643"/>
      <c r="E907" s="88"/>
      <c r="F907" s="88"/>
      <c r="G907" s="405"/>
      <c r="H907" s="408"/>
      <c r="I907" s="20"/>
      <c r="J907" s="184"/>
      <c r="K907" s="20"/>
      <c r="L907" s="231"/>
      <c r="M907" s="231"/>
      <c r="N907" s="231"/>
      <c r="O907" s="231"/>
      <c r="P907" s="231"/>
      <c r="Q907" s="231" t="s">
        <v>13</v>
      </c>
      <c r="R907" s="190">
        <f>SUM(R903:R906)</f>
        <v>0</v>
      </c>
      <c r="S907" s="188">
        <v>0</v>
      </c>
      <c r="T907" s="7">
        <f>R907-S907</f>
        <v>0</v>
      </c>
    </row>
    <row r="908" spans="1:20" s="189" customFormat="1" ht="15.75" customHeight="1" x14ac:dyDescent="0.15">
      <c r="A908" s="28"/>
      <c r="B908" s="28"/>
      <c r="C908" s="140"/>
      <c r="D908" s="642" t="s">
        <v>1092</v>
      </c>
      <c r="E908" s="658">
        <v>7500</v>
      </c>
      <c r="F908" s="658">
        <f>S911/1000</f>
        <v>7500</v>
      </c>
      <c r="G908" s="666">
        <f>F908+F910-E908-E910</f>
        <v>0</v>
      </c>
      <c r="H908" s="712">
        <v>1</v>
      </c>
      <c r="I908" s="15" t="s">
        <v>1094</v>
      </c>
      <c r="J908" s="273"/>
      <c r="K908" s="15"/>
      <c r="L908" s="246"/>
      <c r="M908" s="246"/>
      <c r="N908" s="246"/>
      <c r="O908" s="246"/>
      <c r="P908" s="246"/>
      <c r="Q908" s="246"/>
      <c r="R908" s="39">
        <v>7500000</v>
      </c>
      <c r="S908" s="188"/>
      <c r="T908" s="7"/>
    </row>
    <row r="909" spans="1:20" s="189" customFormat="1" ht="15.75" customHeight="1" x14ac:dyDescent="0.15">
      <c r="A909" s="28"/>
      <c r="B909" s="28"/>
      <c r="C909" s="286"/>
      <c r="D909" s="655"/>
      <c r="E909" s="661"/>
      <c r="F909" s="661"/>
      <c r="G909" s="662"/>
      <c r="H909" s="713"/>
      <c r="I909" s="25"/>
      <c r="J909" s="124"/>
      <c r="K909" s="25"/>
      <c r="L909" s="196"/>
      <c r="M909" s="196"/>
      <c r="N909" s="196"/>
      <c r="O909" s="196"/>
      <c r="P909" s="196"/>
      <c r="Q909" s="196"/>
      <c r="R909" s="115"/>
      <c r="S909" s="188"/>
      <c r="T909" s="7"/>
    </row>
    <row r="910" spans="1:20" s="189" customFormat="1" ht="15.75" customHeight="1" x14ac:dyDescent="0.15">
      <c r="A910" s="28"/>
      <c r="B910" s="28"/>
      <c r="C910" s="286"/>
      <c r="D910" s="655"/>
      <c r="E910" s="658">
        <v>0</v>
      </c>
      <c r="F910" s="658">
        <f>T911/1000</f>
        <v>0</v>
      </c>
      <c r="G910" s="662"/>
      <c r="H910" s="713"/>
      <c r="I910" s="25"/>
      <c r="J910" s="124"/>
      <c r="K910" s="25"/>
      <c r="L910" s="196"/>
      <c r="M910" s="196"/>
      <c r="N910" s="196"/>
      <c r="O910" s="196"/>
      <c r="P910" s="196"/>
      <c r="Q910" s="196"/>
      <c r="R910" s="115"/>
      <c r="S910" s="188"/>
      <c r="T910" s="7"/>
    </row>
    <row r="911" spans="1:20" s="189" customFormat="1" ht="15.75" customHeight="1" x14ac:dyDescent="0.15">
      <c r="A911" s="28"/>
      <c r="B911" s="28"/>
      <c r="C911" s="286"/>
      <c r="D911" s="643"/>
      <c r="E911" s="661"/>
      <c r="F911" s="661"/>
      <c r="G911" s="663"/>
      <c r="H911" s="734"/>
      <c r="I911" s="20"/>
      <c r="J911" s="184"/>
      <c r="K911" s="20"/>
      <c r="L911" s="231"/>
      <c r="M911" s="231"/>
      <c r="N911" s="231"/>
      <c r="O911" s="231"/>
      <c r="P911" s="231"/>
      <c r="Q911" s="231" t="s">
        <v>13</v>
      </c>
      <c r="R911" s="190">
        <f>SUM(R908:R910)</f>
        <v>7500000</v>
      </c>
      <c r="S911" s="188">
        <f>SUM(R908)</f>
        <v>7500000</v>
      </c>
      <c r="T911" s="7">
        <f>R911-S911</f>
        <v>0</v>
      </c>
    </row>
    <row r="912" spans="1:20" s="189" customFormat="1" ht="18" customHeight="1" x14ac:dyDescent="0.15">
      <c r="A912" s="28"/>
      <c r="B912" s="34"/>
      <c r="C912" s="140"/>
      <c r="D912" s="655" t="s">
        <v>367</v>
      </c>
      <c r="E912" s="659">
        <v>0</v>
      </c>
      <c r="F912" s="659">
        <f>S917/1000</f>
        <v>0</v>
      </c>
      <c r="G912" s="723">
        <f>F912+F914-E912-E914</f>
        <v>-35221</v>
      </c>
      <c r="H912" s="713">
        <f>G912/(E912+E914)</f>
        <v>-0.50036226222102254</v>
      </c>
      <c r="I912" s="23" t="s">
        <v>368</v>
      </c>
      <c r="J912" s="124">
        <v>412000</v>
      </c>
      <c r="K912" s="25" t="s">
        <v>67</v>
      </c>
      <c r="L912" s="25">
        <v>12</v>
      </c>
      <c r="M912" s="25" t="s">
        <v>69</v>
      </c>
      <c r="N912" s="25"/>
      <c r="O912" s="25"/>
      <c r="P912" s="25"/>
      <c r="Q912" s="25" t="s">
        <v>70</v>
      </c>
      <c r="R912" s="117">
        <f>J912*L912</f>
        <v>4944000</v>
      </c>
      <c r="S912" s="188"/>
      <c r="T912" s="7"/>
    </row>
    <row r="913" spans="1:20" s="189" customFormat="1" ht="15" customHeight="1" x14ac:dyDescent="0.15">
      <c r="A913" s="28"/>
      <c r="B913" s="28"/>
      <c r="C913" s="140"/>
      <c r="D913" s="655"/>
      <c r="E913" s="661"/>
      <c r="F913" s="661"/>
      <c r="G913" s="723"/>
      <c r="H913" s="713"/>
      <c r="I913" s="23" t="s">
        <v>369</v>
      </c>
      <c r="J913" s="124">
        <v>80000</v>
      </c>
      <c r="K913" s="25" t="s">
        <v>67</v>
      </c>
      <c r="L913" s="25">
        <v>12</v>
      </c>
      <c r="M913" s="25" t="s">
        <v>69</v>
      </c>
      <c r="N913" s="25"/>
      <c r="O913" s="25"/>
      <c r="P913" s="25"/>
      <c r="Q913" s="25" t="s">
        <v>70</v>
      </c>
      <c r="R913" s="117">
        <f>J913*L913</f>
        <v>960000</v>
      </c>
      <c r="S913" s="188"/>
      <c r="T913" s="7"/>
    </row>
    <row r="914" spans="1:20" s="189" customFormat="1" ht="15" customHeight="1" x14ac:dyDescent="0.15">
      <c r="A914" s="28"/>
      <c r="B914" s="28"/>
      <c r="C914" s="140"/>
      <c r="D914" s="655"/>
      <c r="E914" s="658">
        <v>70391</v>
      </c>
      <c r="F914" s="658">
        <f>T917/1000</f>
        <v>35170</v>
      </c>
      <c r="G914" s="723"/>
      <c r="H914" s="713"/>
      <c r="I914" s="23" t="s">
        <v>370</v>
      </c>
      <c r="J914" s="124">
        <v>33000</v>
      </c>
      <c r="K914" s="25" t="s">
        <v>67</v>
      </c>
      <c r="L914" s="25">
        <v>12</v>
      </c>
      <c r="M914" s="25" t="s">
        <v>69</v>
      </c>
      <c r="N914" s="25"/>
      <c r="O914" s="25"/>
      <c r="P914" s="25"/>
      <c r="Q914" s="25" t="s">
        <v>70</v>
      </c>
      <c r="R914" s="117">
        <f>J914*L914</f>
        <v>396000</v>
      </c>
      <c r="S914" s="188"/>
      <c r="T914" s="7"/>
    </row>
    <row r="915" spans="1:20" s="189" customFormat="1" ht="15" customHeight="1" x14ac:dyDescent="0.15">
      <c r="A915" s="28"/>
      <c r="B915" s="28"/>
      <c r="C915" s="28"/>
      <c r="D915" s="655"/>
      <c r="E915" s="659"/>
      <c r="F915" s="659"/>
      <c r="G915" s="723"/>
      <c r="H915" s="713"/>
      <c r="I915" s="23" t="s">
        <v>371</v>
      </c>
      <c r="J915" s="124">
        <v>33000</v>
      </c>
      <c r="K915" s="25" t="s">
        <v>67</v>
      </c>
      <c r="L915" s="25">
        <v>12</v>
      </c>
      <c r="M915" s="25" t="s">
        <v>69</v>
      </c>
      <c r="N915" s="25"/>
      <c r="O915" s="25"/>
      <c r="P915" s="25"/>
      <c r="Q915" s="25" t="s">
        <v>70</v>
      </c>
      <c r="R915" s="117">
        <f>J915*L915</f>
        <v>396000</v>
      </c>
      <c r="S915" s="188"/>
      <c r="T915" s="7"/>
    </row>
    <row r="916" spans="1:20" s="189" customFormat="1" ht="15" customHeight="1" x14ac:dyDescent="0.15">
      <c r="A916" s="28"/>
      <c r="B916" s="28"/>
      <c r="C916" s="28"/>
      <c r="D916" s="135"/>
      <c r="E916" s="84"/>
      <c r="F916" s="84"/>
      <c r="G916" s="475"/>
      <c r="H916" s="407"/>
      <c r="I916" s="335" t="s">
        <v>372</v>
      </c>
      <c r="J916" s="124"/>
      <c r="K916" s="25"/>
      <c r="L916" s="25"/>
      <c r="M916" s="25"/>
      <c r="N916" s="25"/>
      <c r="O916" s="25"/>
      <c r="P916" s="25"/>
      <c r="Q916" s="25"/>
      <c r="R916" s="117">
        <v>28474000</v>
      </c>
      <c r="S916" s="188"/>
      <c r="T916" s="7"/>
    </row>
    <row r="917" spans="1:20" s="189" customFormat="1" ht="15" customHeight="1" x14ac:dyDescent="0.15">
      <c r="A917" s="28"/>
      <c r="B917" s="28"/>
      <c r="C917" s="28"/>
      <c r="D917" s="351"/>
      <c r="E917" s="88"/>
      <c r="F917" s="88"/>
      <c r="G917" s="405"/>
      <c r="H917" s="408"/>
      <c r="I917" s="18"/>
      <c r="J917" s="19"/>
      <c r="K917" s="20"/>
      <c r="L917" s="20"/>
      <c r="M917" s="20"/>
      <c r="N917" s="20"/>
      <c r="O917" s="20"/>
      <c r="P917" s="20"/>
      <c r="Q917" s="20" t="s">
        <v>13</v>
      </c>
      <c r="R917" s="205">
        <f>SUM(R912:R916)</f>
        <v>35170000</v>
      </c>
      <c r="S917" s="188">
        <v>0</v>
      </c>
      <c r="T917" s="7">
        <f>R917-S917</f>
        <v>35170000</v>
      </c>
    </row>
    <row r="918" spans="1:20" s="189" customFormat="1" ht="15" customHeight="1" x14ac:dyDescent="0.15">
      <c r="A918" s="28"/>
      <c r="B918" s="26"/>
      <c r="C918" s="28"/>
      <c r="D918" s="680" t="s">
        <v>373</v>
      </c>
      <c r="E918" s="84">
        <v>5000</v>
      </c>
      <c r="F918" s="84">
        <f>S921/1000</f>
        <v>5000</v>
      </c>
      <c r="G918" s="673">
        <f>F918+F919-E918-E919</f>
        <v>0</v>
      </c>
      <c r="H918" s="697">
        <v>1</v>
      </c>
      <c r="I918" s="25" t="s">
        <v>374</v>
      </c>
      <c r="J918" s="195"/>
      <c r="K918" s="196"/>
      <c r="L918" s="219"/>
      <c r="M918" s="219"/>
      <c r="N918" s="219"/>
      <c r="O918" s="219"/>
      <c r="P918" s="219"/>
      <c r="Q918" s="196"/>
      <c r="R918" s="172">
        <v>5000000</v>
      </c>
      <c r="S918" s="188"/>
      <c r="T918" s="7"/>
    </row>
    <row r="919" spans="1:20" s="189" customFormat="1" ht="15" customHeight="1" x14ac:dyDescent="0.15">
      <c r="A919" s="28"/>
      <c r="B919" s="26"/>
      <c r="C919" s="28"/>
      <c r="D919" s="680"/>
      <c r="E919" s="658">
        <v>0</v>
      </c>
      <c r="F919" s="658">
        <f>T921/1000</f>
        <v>0</v>
      </c>
      <c r="G919" s="673"/>
      <c r="H919" s="697"/>
      <c r="I919" s="23"/>
      <c r="J919" s="124"/>
      <c r="K919" s="25"/>
      <c r="L919" s="25"/>
      <c r="M919" s="25"/>
      <c r="N919" s="25"/>
      <c r="O919" s="25"/>
      <c r="P919" s="25"/>
      <c r="Q919" s="25"/>
      <c r="R919" s="167"/>
      <c r="S919" s="188"/>
      <c r="T919" s="7"/>
    </row>
    <row r="920" spans="1:20" s="189" customFormat="1" ht="15" customHeight="1" x14ac:dyDescent="0.15">
      <c r="A920" s="28"/>
      <c r="B920" s="28"/>
      <c r="C920" s="28"/>
      <c r="D920" s="680"/>
      <c r="E920" s="659"/>
      <c r="F920" s="659"/>
      <c r="G920" s="673"/>
      <c r="H920" s="697"/>
      <c r="I920" s="25"/>
      <c r="J920" s="113"/>
      <c r="K920" s="25"/>
      <c r="L920" s="25"/>
      <c r="M920" s="25"/>
      <c r="N920" s="25"/>
      <c r="O920" s="25"/>
      <c r="P920" s="25"/>
      <c r="Q920" s="25"/>
      <c r="R920" s="167"/>
      <c r="S920" s="188"/>
      <c r="T920" s="7"/>
    </row>
    <row r="921" spans="1:20" s="189" customFormat="1" ht="15" customHeight="1" x14ac:dyDescent="0.15">
      <c r="A921" s="28"/>
      <c r="B921" s="26"/>
      <c r="C921" s="27"/>
      <c r="D921" s="216"/>
      <c r="E921" s="88"/>
      <c r="F921" s="88"/>
      <c r="G921" s="420"/>
      <c r="H921" s="414"/>
      <c r="I921" s="18"/>
      <c r="J921" s="184"/>
      <c r="K921" s="20"/>
      <c r="L921" s="20"/>
      <c r="M921" s="20"/>
      <c r="N921" s="20"/>
      <c r="O921" s="20"/>
      <c r="P921" s="20"/>
      <c r="Q921" s="20" t="s">
        <v>13</v>
      </c>
      <c r="R921" s="190">
        <v>5000000</v>
      </c>
      <c r="S921" s="188">
        <f>SUM(R918)</f>
        <v>5000000</v>
      </c>
      <c r="T921" s="7">
        <f>R921-S921</f>
        <v>0</v>
      </c>
    </row>
    <row r="922" spans="1:20" s="189" customFormat="1" ht="15" customHeight="1" x14ac:dyDescent="0.15">
      <c r="A922" s="28"/>
      <c r="B922" s="28"/>
      <c r="C922" s="655" t="s">
        <v>375</v>
      </c>
      <c r="D922" s="23"/>
      <c r="E922" s="423">
        <f>SUM(E924,E930,E940,E945)</f>
        <v>0</v>
      </c>
      <c r="F922" s="423">
        <f>SUM(F924,F930,F940,F945)</f>
        <v>0</v>
      </c>
      <c r="G922" s="721">
        <f>F922+F923-E922-E923</f>
        <v>17290</v>
      </c>
      <c r="H922" s="688">
        <f>G922/(E922+E923)</f>
        <v>5.9518072289156629</v>
      </c>
      <c r="I922" s="23"/>
      <c r="J922" s="24"/>
      <c r="K922" s="25"/>
      <c r="L922" s="25"/>
      <c r="M922" s="25"/>
      <c r="N922" s="25"/>
      <c r="O922" s="25"/>
      <c r="P922" s="25"/>
      <c r="Q922" s="25"/>
      <c r="R922" s="220"/>
      <c r="S922" s="188"/>
      <c r="T922" s="7"/>
    </row>
    <row r="923" spans="1:20" s="189" customFormat="1" ht="19.5" customHeight="1" x14ac:dyDescent="0.15">
      <c r="A923" s="28"/>
      <c r="B923" s="28"/>
      <c r="C923" s="619"/>
      <c r="D923" s="23"/>
      <c r="E923" s="46">
        <f>SUM(E925,E931,E942,E947)</f>
        <v>2905</v>
      </c>
      <c r="F923" s="46">
        <f>SUM(F925,F931,F942,F947)</f>
        <v>20195</v>
      </c>
      <c r="G923" s="722"/>
      <c r="H923" s="691"/>
      <c r="I923" s="23"/>
      <c r="J923" s="24"/>
      <c r="K923" s="25"/>
      <c r="L923" s="25"/>
      <c r="M923" s="25"/>
      <c r="N923" s="25"/>
      <c r="O923" s="25"/>
      <c r="P923" s="25"/>
      <c r="Q923" s="25"/>
      <c r="R923" s="220"/>
      <c r="S923" s="188">
        <f>SUM(S929,S939,S944,S949)</f>
        <v>0</v>
      </c>
      <c r="T923" s="188">
        <f>SUM(T929,T939,T944,T949)</f>
        <v>20195000</v>
      </c>
    </row>
    <row r="924" spans="1:20" s="189" customFormat="1" ht="15" customHeight="1" x14ac:dyDescent="0.15">
      <c r="A924" s="28"/>
      <c r="B924" s="28"/>
      <c r="C924" s="28"/>
      <c r="D924" s="642" t="s">
        <v>376</v>
      </c>
      <c r="E924" s="46">
        <v>0</v>
      </c>
      <c r="F924" s="46">
        <f>S929/1000</f>
        <v>0</v>
      </c>
      <c r="G924" s="671">
        <f>F924+F925-E924-E925</f>
        <v>-2560</v>
      </c>
      <c r="H924" s="687">
        <f>G924/(E924+E925)</f>
        <v>-1</v>
      </c>
      <c r="I924" s="234"/>
      <c r="J924" s="265"/>
      <c r="K924" s="241"/>
      <c r="L924" s="235"/>
      <c r="M924" s="241"/>
      <c r="N924" s="241"/>
      <c r="O924" s="241"/>
      <c r="P924" s="246"/>
      <c r="Q924" s="246"/>
      <c r="R924" s="236"/>
      <c r="S924" s="188"/>
      <c r="T924" s="7"/>
    </row>
    <row r="925" spans="1:20" s="189" customFormat="1" ht="15" customHeight="1" x14ac:dyDescent="0.15">
      <c r="A925" s="28"/>
      <c r="B925" s="28"/>
      <c r="C925" s="140"/>
      <c r="D925" s="655"/>
      <c r="E925" s="423">
        <v>2560</v>
      </c>
      <c r="F925" s="423">
        <f>T929/1000</f>
        <v>0</v>
      </c>
      <c r="G925" s="673"/>
      <c r="H925" s="688"/>
      <c r="I925" s="226"/>
      <c r="J925" s="114"/>
      <c r="K925" s="219"/>
      <c r="L925" s="111"/>
      <c r="M925" s="219"/>
      <c r="N925" s="219"/>
      <c r="O925" s="219"/>
      <c r="P925" s="196"/>
      <c r="Q925" s="196"/>
      <c r="R925" s="117"/>
      <c r="S925" s="188"/>
      <c r="T925" s="7"/>
    </row>
    <row r="926" spans="1:20" s="189" customFormat="1" ht="15" customHeight="1" x14ac:dyDescent="0.15">
      <c r="A926" s="28"/>
      <c r="B926" s="28"/>
      <c r="C926" s="28"/>
      <c r="D926" s="655"/>
      <c r="E926" s="423"/>
      <c r="F926" s="423"/>
      <c r="G926" s="417"/>
      <c r="H926" s="413"/>
      <c r="I926" s="226"/>
      <c r="J926" s="114"/>
      <c r="K926" s="219"/>
      <c r="L926" s="111"/>
      <c r="M926" s="263"/>
      <c r="N926" s="219"/>
      <c r="O926" s="219"/>
      <c r="P926" s="196"/>
      <c r="Q926" s="196"/>
      <c r="R926" s="117"/>
      <c r="S926" s="188"/>
      <c r="T926" s="7"/>
    </row>
    <row r="927" spans="1:20" s="189" customFormat="1" ht="15" customHeight="1" x14ac:dyDescent="0.15">
      <c r="A927" s="28"/>
      <c r="B927" s="28"/>
      <c r="C927" s="28"/>
      <c r="D927" s="655"/>
      <c r="E927" s="423"/>
      <c r="F927" s="423"/>
      <c r="G927" s="417"/>
      <c r="H927" s="413"/>
      <c r="I927" s="226"/>
      <c r="J927" s="114"/>
      <c r="K927" s="219"/>
      <c r="L927" s="219"/>
      <c r="M927" s="219"/>
      <c r="N927" s="219"/>
      <c r="O927" s="219"/>
      <c r="P927" s="196"/>
      <c r="Q927" s="196"/>
      <c r="R927" s="117"/>
      <c r="S927" s="188"/>
      <c r="T927" s="7"/>
    </row>
    <row r="928" spans="1:20" s="189" customFormat="1" ht="15" customHeight="1" x14ac:dyDescent="0.15">
      <c r="A928" s="28"/>
      <c r="B928" s="28"/>
      <c r="C928" s="140"/>
      <c r="D928" s="28"/>
      <c r="E928" s="423"/>
      <c r="F928" s="423"/>
      <c r="G928" s="417"/>
      <c r="H928" s="413"/>
      <c r="I928" s="226"/>
      <c r="J928" s="114"/>
      <c r="K928" s="219"/>
      <c r="L928" s="219"/>
      <c r="M928" s="263"/>
      <c r="N928" s="219"/>
      <c r="O928" s="219"/>
      <c r="P928" s="196"/>
      <c r="Q928" s="196"/>
      <c r="R928" s="117"/>
      <c r="S928" s="188"/>
      <c r="T928" s="7"/>
    </row>
    <row r="929" spans="1:20" s="189" customFormat="1" ht="15" customHeight="1" x14ac:dyDescent="0.15">
      <c r="A929" s="28"/>
      <c r="B929" s="28"/>
      <c r="C929" s="140"/>
      <c r="D929" s="271"/>
      <c r="E929" s="423"/>
      <c r="F929" s="423"/>
      <c r="G929" s="417"/>
      <c r="H929" s="413"/>
      <c r="I929" s="242"/>
      <c r="J929" s="243"/>
      <c r="K929" s="243"/>
      <c r="L929" s="243"/>
      <c r="M929" s="243"/>
      <c r="N929" s="243"/>
      <c r="O929" s="243"/>
      <c r="P929" s="243"/>
      <c r="Q929" s="233" t="s">
        <v>13</v>
      </c>
      <c r="R929" s="225">
        <f>SUM(R924:R928)</f>
        <v>0</v>
      </c>
      <c r="S929" s="188">
        <v>0</v>
      </c>
      <c r="T929" s="7">
        <f>R929-S929</f>
        <v>0</v>
      </c>
    </row>
    <row r="930" spans="1:20" s="189" customFormat="1" ht="15" customHeight="1" x14ac:dyDescent="0.15">
      <c r="A930" s="28"/>
      <c r="B930" s="28"/>
      <c r="C930" s="28"/>
      <c r="D930" s="679" t="s">
        <v>734</v>
      </c>
      <c r="E930" s="46">
        <v>0</v>
      </c>
      <c r="F930" s="46">
        <f>S939/1000</f>
        <v>0</v>
      </c>
      <c r="G930" s="671">
        <f>F930+F931-E930-E931</f>
        <v>15000</v>
      </c>
      <c r="H930" s="687" t="e">
        <f>G930/(E930+E931)</f>
        <v>#DIV/0!</v>
      </c>
      <c r="I930" s="234" t="s">
        <v>735</v>
      </c>
      <c r="J930" s="265">
        <v>25000</v>
      </c>
      <c r="K930" s="241" t="s">
        <v>67</v>
      </c>
      <c r="L930" s="235">
        <v>100</v>
      </c>
      <c r="M930" s="241" t="s">
        <v>736</v>
      </c>
      <c r="N930" s="241" t="s">
        <v>602</v>
      </c>
      <c r="O930" s="235">
        <v>2</v>
      </c>
      <c r="P930" s="246" t="s">
        <v>700</v>
      </c>
      <c r="Q930" s="246" t="s">
        <v>70</v>
      </c>
      <c r="R930" s="236">
        <f>J930*L930*O930</f>
        <v>5000000</v>
      </c>
      <c r="S930" s="188"/>
      <c r="T930" s="7"/>
    </row>
    <row r="931" spans="1:20" s="189" customFormat="1" ht="15" customHeight="1" x14ac:dyDescent="0.15">
      <c r="A931" s="28"/>
      <c r="B931" s="28"/>
      <c r="C931" s="140"/>
      <c r="D931" s="680"/>
      <c r="E931" s="423">
        <v>0</v>
      </c>
      <c r="F931" s="423">
        <f>T939/1000</f>
        <v>15000</v>
      </c>
      <c r="G931" s="673"/>
      <c r="H931" s="688"/>
      <c r="I931" s="226" t="s">
        <v>737</v>
      </c>
      <c r="J931" s="114">
        <v>1000000</v>
      </c>
      <c r="K931" s="316" t="s">
        <v>67</v>
      </c>
      <c r="L931" s="111">
        <v>1</v>
      </c>
      <c r="M931" s="316" t="s">
        <v>72</v>
      </c>
      <c r="N931" s="316"/>
      <c r="O931" s="316"/>
      <c r="P931" s="196"/>
      <c r="Q931" s="196" t="s">
        <v>70</v>
      </c>
      <c r="R931" s="117">
        <f>J931*L931</f>
        <v>1000000</v>
      </c>
      <c r="S931" s="188"/>
      <c r="T931" s="7"/>
    </row>
    <row r="932" spans="1:20" s="189" customFormat="1" ht="15" customHeight="1" x14ac:dyDescent="0.15">
      <c r="A932" s="28"/>
      <c r="B932" s="28"/>
      <c r="C932" s="28"/>
      <c r="D932" s="680"/>
      <c r="E932" s="423"/>
      <c r="F932" s="423"/>
      <c r="G932" s="417"/>
      <c r="H932" s="413"/>
      <c r="I932" s="226" t="s">
        <v>738</v>
      </c>
      <c r="J932" s="114">
        <v>30000</v>
      </c>
      <c r="K932" s="316" t="s">
        <v>67</v>
      </c>
      <c r="L932" s="111">
        <v>100</v>
      </c>
      <c r="M932" s="263" t="s">
        <v>68</v>
      </c>
      <c r="N932" s="316"/>
      <c r="O932" s="316"/>
      <c r="P932" s="196"/>
      <c r="Q932" s="196" t="s">
        <v>70</v>
      </c>
      <c r="R932" s="117">
        <f>J932*L932</f>
        <v>3000000</v>
      </c>
      <c r="S932" s="188"/>
      <c r="T932" s="7"/>
    </row>
    <row r="933" spans="1:20" s="189" customFormat="1" ht="15" customHeight="1" x14ac:dyDescent="0.15">
      <c r="A933" s="28"/>
      <c r="B933" s="28"/>
      <c r="C933" s="28"/>
      <c r="D933" s="680"/>
      <c r="E933" s="423"/>
      <c r="F933" s="423"/>
      <c r="G933" s="417"/>
      <c r="H933" s="413"/>
      <c r="I933" s="226" t="s">
        <v>739</v>
      </c>
      <c r="J933" s="114">
        <v>50000</v>
      </c>
      <c r="K933" s="316" t="s">
        <v>602</v>
      </c>
      <c r="L933" s="111">
        <v>20</v>
      </c>
      <c r="M933" s="316" t="s">
        <v>741</v>
      </c>
      <c r="N933" s="316"/>
      <c r="O933" s="316"/>
      <c r="P933" s="196"/>
      <c r="Q933" s="196" t="s">
        <v>70</v>
      </c>
      <c r="R933" s="117">
        <f>J933*L933</f>
        <v>1000000</v>
      </c>
      <c r="S933" s="188"/>
      <c r="T933" s="7"/>
    </row>
    <row r="934" spans="1:20" s="189" customFormat="1" ht="15" customHeight="1" x14ac:dyDescent="0.15">
      <c r="A934" s="28"/>
      <c r="B934" s="28"/>
      <c r="C934" s="28"/>
      <c r="D934" s="313"/>
      <c r="E934" s="423"/>
      <c r="F934" s="423"/>
      <c r="G934" s="417"/>
      <c r="H934" s="413"/>
      <c r="I934" s="226" t="s">
        <v>742</v>
      </c>
      <c r="J934" s="114">
        <v>25000</v>
      </c>
      <c r="K934" s="316" t="s">
        <v>614</v>
      </c>
      <c r="L934" s="111">
        <v>100</v>
      </c>
      <c r="M934" s="316" t="s">
        <v>743</v>
      </c>
      <c r="N934" s="316"/>
      <c r="O934" s="316"/>
      <c r="P934" s="196"/>
      <c r="Q934" s="196" t="s">
        <v>70</v>
      </c>
      <c r="R934" s="117">
        <f>J934*L934</f>
        <v>2500000</v>
      </c>
      <c r="S934" s="188"/>
      <c r="T934" s="7"/>
    </row>
    <row r="935" spans="1:20" s="189" customFormat="1" ht="15" customHeight="1" x14ac:dyDescent="0.15">
      <c r="A935" s="28"/>
      <c r="B935" s="28"/>
      <c r="C935" s="28"/>
      <c r="D935" s="313"/>
      <c r="E935" s="423"/>
      <c r="F935" s="423"/>
      <c r="G935" s="417"/>
      <c r="H935" s="413"/>
      <c r="I935" s="226" t="s">
        <v>744</v>
      </c>
      <c r="J935" s="114">
        <v>30000</v>
      </c>
      <c r="K935" s="316" t="s">
        <v>745</v>
      </c>
      <c r="L935" s="111">
        <v>10</v>
      </c>
      <c r="M935" s="316" t="s">
        <v>746</v>
      </c>
      <c r="N935" s="316" t="s">
        <v>747</v>
      </c>
      <c r="O935" s="111">
        <v>4</v>
      </c>
      <c r="P935" s="196" t="s">
        <v>700</v>
      </c>
      <c r="Q935" s="196" t="s">
        <v>633</v>
      </c>
      <c r="R935" s="117">
        <f>J935*L935*O935</f>
        <v>1200000</v>
      </c>
      <c r="S935" s="188"/>
      <c r="T935" s="7"/>
    </row>
    <row r="936" spans="1:20" s="189" customFormat="1" ht="15" customHeight="1" x14ac:dyDescent="0.15">
      <c r="A936" s="28"/>
      <c r="B936" s="28"/>
      <c r="C936" s="28"/>
      <c r="D936" s="313"/>
      <c r="E936" s="423"/>
      <c r="F936" s="423"/>
      <c r="G936" s="417"/>
      <c r="H936" s="413"/>
      <c r="I936" s="226" t="s">
        <v>748</v>
      </c>
      <c r="J936" s="114">
        <v>30000</v>
      </c>
      <c r="K936" s="316" t="s">
        <v>749</v>
      </c>
      <c r="L936" s="111">
        <v>30</v>
      </c>
      <c r="M936" s="316" t="s">
        <v>746</v>
      </c>
      <c r="N936" s="316"/>
      <c r="O936" s="316"/>
      <c r="P936" s="196"/>
      <c r="Q936" s="196" t="s">
        <v>70</v>
      </c>
      <c r="R936" s="117">
        <f>J936*L936</f>
        <v>900000</v>
      </c>
      <c r="S936" s="188"/>
      <c r="T936" s="7"/>
    </row>
    <row r="937" spans="1:20" s="189" customFormat="1" ht="15" customHeight="1" x14ac:dyDescent="0.15">
      <c r="A937" s="28"/>
      <c r="B937" s="28"/>
      <c r="C937" s="28"/>
      <c r="D937" s="313"/>
      <c r="E937" s="423"/>
      <c r="F937" s="423"/>
      <c r="G937" s="417"/>
      <c r="H937" s="413"/>
      <c r="I937" s="226" t="s">
        <v>750</v>
      </c>
      <c r="J937" s="114">
        <v>40000</v>
      </c>
      <c r="K937" s="316" t="s">
        <v>602</v>
      </c>
      <c r="L937" s="111">
        <v>10</v>
      </c>
      <c r="M937" s="316" t="s">
        <v>746</v>
      </c>
      <c r="N937" s="316"/>
      <c r="O937" s="316"/>
      <c r="P937" s="196"/>
      <c r="Q937" s="196" t="s">
        <v>751</v>
      </c>
      <c r="R937" s="117">
        <f>J937*L937</f>
        <v>400000</v>
      </c>
      <c r="S937" s="188"/>
      <c r="T937" s="7"/>
    </row>
    <row r="938" spans="1:20" s="189" customFormat="1" ht="15" customHeight="1" x14ac:dyDescent="0.15">
      <c r="A938" s="28"/>
      <c r="B938" s="28"/>
      <c r="C938" s="140"/>
      <c r="D938" s="28"/>
      <c r="E938" s="423"/>
      <c r="F938" s="423"/>
      <c r="G938" s="417"/>
      <c r="H938" s="413"/>
      <c r="I938" s="226"/>
      <c r="J938" s="114"/>
      <c r="K938" s="316"/>
      <c r="L938" s="316"/>
      <c r="M938" s="263"/>
      <c r="N938" s="316"/>
      <c r="O938" s="316"/>
      <c r="P938" s="196"/>
      <c r="Q938" s="196"/>
      <c r="R938" s="117"/>
      <c r="S938" s="188"/>
      <c r="T938" s="7"/>
    </row>
    <row r="939" spans="1:20" s="189" customFormat="1" ht="15" customHeight="1" x14ac:dyDescent="0.15">
      <c r="A939" s="28"/>
      <c r="B939" s="28"/>
      <c r="C939" s="140"/>
      <c r="D939" s="271"/>
      <c r="E939" s="423"/>
      <c r="F939" s="423"/>
      <c r="G939" s="417"/>
      <c r="H939" s="413"/>
      <c r="I939" s="242"/>
      <c r="J939" s="243"/>
      <c r="K939" s="243"/>
      <c r="L939" s="243"/>
      <c r="M939" s="243"/>
      <c r="N939" s="243"/>
      <c r="O939" s="243"/>
      <c r="P939" s="243"/>
      <c r="Q939" s="233" t="s">
        <v>1090</v>
      </c>
      <c r="R939" s="225">
        <f>SUM(R930:R938)</f>
        <v>15000000</v>
      </c>
      <c r="S939" s="188">
        <v>0</v>
      </c>
      <c r="T939" s="7">
        <f>R939-S939</f>
        <v>15000000</v>
      </c>
    </row>
    <row r="940" spans="1:20" s="189" customFormat="1" ht="15" customHeight="1" x14ac:dyDescent="0.15">
      <c r="A940" s="28"/>
      <c r="B940" s="28"/>
      <c r="C940" s="28"/>
      <c r="D940" s="679" t="s">
        <v>377</v>
      </c>
      <c r="E940" s="656">
        <v>0</v>
      </c>
      <c r="F940" s="656">
        <f>S944/1000</f>
        <v>0</v>
      </c>
      <c r="G940" s="416">
        <f>F940+F942-E940-E942</f>
        <v>2350</v>
      </c>
      <c r="H940" s="412">
        <v>1</v>
      </c>
      <c r="I940" s="23" t="s">
        <v>808</v>
      </c>
      <c r="J940" s="124">
        <v>100000</v>
      </c>
      <c r="K940" s="25" t="s">
        <v>602</v>
      </c>
      <c r="L940" s="333">
        <v>1</v>
      </c>
      <c r="M940" s="196" t="s">
        <v>809</v>
      </c>
      <c r="N940" s="196"/>
      <c r="O940" s="196"/>
      <c r="P940" s="196"/>
      <c r="Q940" s="196" t="s">
        <v>605</v>
      </c>
      <c r="R940" s="115">
        <f>J940*L940</f>
        <v>100000</v>
      </c>
      <c r="S940" s="188"/>
      <c r="T940" s="7"/>
    </row>
    <row r="941" spans="1:20" s="189" customFormat="1" ht="15" customHeight="1" x14ac:dyDescent="0.15">
      <c r="A941" s="28"/>
      <c r="B941" s="28"/>
      <c r="C941" s="28"/>
      <c r="D941" s="680"/>
      <c r="E941" s="660"/>
      <c r="F941" s="660"/>
      <c r="G941" s="417"/>
      <c r="H941" s="413"/>
      <c r="I941" s="23" t="s">
        <v>810</v>
      </c>
      <c r="J941" s="124">
        <v>15000</v>
      </c>
      <c r="K941" s="25" t="s">
        <v>602</v>
      </c>
      <c r="L941" s="333">
        <v>30</v>
      </c>
      <c r="M941" s="196" t="s">
        <v>811</v>
      </c>
      <c r="N941" s="196"/>
      <c r="O941" s="196"/>
      <c r="P941" s="196"/>
      <c r="Q941" s="196" t="s">
        <v>605</v>
      </c>
      <c r="R941" s="115">
        <f>J941*L941</f>
        <v>450000</v>
      </c>
      <c r="S941" s="188"/>
      <c r="T941" s="7"/>
    </row>
    <row r="942" spans="1:20" s="189" customFormat="1" ht="15" customHeight="1" x14ac:dyDescent="0.15">
      <c r="A942" s="28"/>
      <c r="B942" s="28"/>
      <c r="C942" s="28"/>
      <c r="D942" s="680"/>
      <c r="E942" s="421">
        <v>0</v>
      </c>
      <c r="F942" s="421">
        <f>T944/1000</f>
        <v>2350</v>
      </c>
      <c r="G942" s="417"/>
      <c r="H942" s="413"/>
      <c r="I942" s="335" t="s">
        <v>812</v>
      </c>
      <c r="J942" s="124">
        <v>150000</v>
      </c>
      <c r="K942" s="25" t="s">
        <v>602</v>
      </c>
      <c r="L942" s="333">
        <v>12</v>
      </c>
      <c r="M942" s="196" t="s">
        <v>619</v>
      </c>
      <c r="N942" s="196"/>
      <c r="O942" s="196"/>
      <c r="P942" s="196"/>
      <c r="Q942" s="196" t="s">
        <v>605</v>
      </c>
      <c r="R942" s="115">
        <f>J942*L942</f>
        <v>1800000</v>
      </c>
      <c r="S942" s="188"/>
      <c r="T942" s="7"/>
    </row>
    <row r="943" spans="1:20" s="189" customFormat="1" ht="15" customHeight="1" x14ac:dyDescent="0.15">
      <c r="A943" s="28"/>
      <c r="B943" s="28"/>
      <c r="C943" s="28"/>
      <c r="D943" s="680"/>
      <c r="E943" s="423"/>
      <c r="F943" s="423"/>
      <c r="G943" s="417"/>
      <c r="H943" s="413"/>
      <c r="I943" s="335"/>
      <c r="J943" s="124"/>
      <c r="K943" s="25"/>
      <c r="L943" s="333"/>
      <c r="M943" s="196"/>
      <c r="N943" s="196"/>
      <c r="O943" s="196"/>
      <c r="P943" s="196"/>
      <c r="Q943" s="196"/>
      <c r="R943" s="115"/>
      <c r="S943" s="188"/>
      <c r="T943" s="7"/>
    </row>
    <row r="944" spans="1:20" s="189" customFormat="1" ht="15" customHeight="1" x14ac:dyDescent="0.15">
      <c r="A944" s="28"/>
      <c r="B944" s="28"/>
      <c r="C944" s="28"/>
      <c r="D944" s="698"/>
      <c r="E944" s="422"/>
      <c r="F944" s="422"/>
      <c r="G944" s="420"/>
      <c r="H944" s="414"/>
      <c r="I944" s="18"/>
      <c r="J944" s="289"/>
      <c r="K944" s="231"/>
      <c r="L944" s="284"/>
      <c r="M944" s="284"/>
      <c r="N944" s="284"/>
      <c r="O944" s="284"/>
      <c r="P944" s="284"/>
      <c r="Q944" s="231" t="s">
        <v>1090</v>
      </c>
      <c r="R944" s="225">
        <f>SUM(R940:R943)</f>
        <v>2350000</v>
      </c>
      <c r="S944" s="188">
        <v>0</v>
      </c>
      <c r="T944" s="7">
        <f>R944-S944</f>
        <v>2350000</v>
      </c>
    </row>
    <row r="945" spans="1:20" s="189" customFormat="1" ht="15" customHeight="1" x14ac:dyDescent="0.15">
      <c r="A945" s="28"/>
      <c r="B945" s="28"/>
      <c r="C945" s="28"/>
      <c r="D945" s="680" t="s">
        <v>378</v>
      </c>
      <c r="E945" s="657">
        <v>0</v>
      </c>
      <c r="F945" s="657">
        <f>S949/1000</f>
        <v>0</v>
      </c>
      <c r="G945" s="671">
        <f>F945+F947-E945-E947</f>
        <v>2500</v>
      </c>
      <c r="H945" s="687">
        <v>1</v>
      </c>
      <c r="I945" s="23" t="s">
        <v>379</v>
      </c>
      <c r="J945" s="195">
        <v>9000</v>
      </c>
      <c r="K945" s="196" t="s">
        <v>67</v>
      </c>
      <c r="L945" s="333">
        <v>30</v>
      </c>
      <c r="M945" s="196" t="s">
        <v>608</v>
      </c>
      <c r="N945" s="196"/>
      <c r="O945" s="196"/>
      <c r="P945" s="196"/>
      <c r="Q945" s="196" t="s">
        <v>70</v>
      </c>
      <c r="R945" s="117">
        <f>J945*L945</f>
        <v>270000</v>
      </c>
      <c r="S945" s="188"/>
      <c r="T945" s="7"/>
    </row>
    <row r="946" spans="1:20" s="189" customFormat="1" ht="15" customHeight="1" x14ac:dyDescent="0.15">
      <c r="A946" s="28"/>
      <c r="B946" s="28"/>
      <c r="C946" s="23"/>
      <c r="D946" s="699"/>
      <c r="E946" s="657"/>
      <c r="F946" s="657"/>
      <c r="G946" s="673"/>
      <c r="H946" s="688"/>
      <c r="I946" s="23" t="s">
        <v>380</v>
      </c>
      <c r="J946" s="195">
        <v>2500</v>
      </c>
      <c r="K946" s="196" t="s">
        <v>67</v>
      </c>
      <c r="L946" s="333">
        <v>30</v>
      </c>
      <c r="M946" s="196" t="s">
        <v>731</v>
      </c>
      <c r="N946" s="196"/>
      <c r="O946" s="196"/>
      <c r="P946" s="196"/>
      <c r="Q946" s="196" t="s">
        <v>70</v>
      </c>
      <c r="R946" s="117">
        <f>J946*L946</f>
        <v>75000</v>
      </c>
      <c r="S946" s="188"/>
      <c r="T946" s="7"/>
    </row>
    <row r="947" spans="1:20" s="189" customFormat="1" ht="15" customHeight="1" x14ac:dyDescent="0.15">
      <c r="A947" s="28"/>
      <c r="B947" s="28"/>
      <c r="C947" s="23"/>
      <c r="D947" s="699"/>
      <c r="E947" s="656">
        <v>345</v>
      </c>
      <c r="F947" s="656">
        <f>T949/1000</f>
        <v>2845</v>
      </c>
      <c r="G947" s="673"/>
      <c r="H947" s="688"/>
      <c r="I947" s="335" t="s">
        <v>733</v>
      </c>
      <c r="J947" s="195">
        <v>25000</v>
      </c>
      <c r="K947" s="196" t="s">
        <v>602</v>
      </c>
      <c r="L947" s="125">
        <v>100</v>
      </c>
      <c r="M947" s="138" t="s">
        <v>732</v>
      </c>
      <c r="N947" s="138"/>
      <c r="O947" s="138"/>
      <c r="P947" s="138"/>
      <c r="Q947" s="196" t="s">
        <v>605</v>
      </c>
      <c r="R947" s="117">
        <f>J947*L947</f>
        <v>2500000</v>
      </c>
      <c r="S947" s="188"/>
      <c r="T947" s="7"/>
    </row>
    <row r="948" spans="1:20" s="189" customFormat="1" ht="15" customHeight="1" x14ac:dyDescent="0.15">
      <c r="A948" s="28"/>
      <c r="B948" s="28"/>
      <c r="C948" s="23"/>
      <c r="D948" s="699"/>
      <c r="E948" s="657"/>
      <c r="F948" s="657"/>
      <c r="G948" s="673"/>
      <c r="H948" s="688"/>
      <c r="I948" s="23"/>
      <c r="J948" s="195"/>
      <c r="K948" s="196"/>
      <c r="L948" s="138"/>
      <c r="M948" s="138"/>
      <c r="N948" s="138"/>
      <c r="O948" s="138"/>
      <c r="P948" s="138"/>
      <c r="Q948" s="196"/>
      <c r="R948" s="117"/>
      <c r="S948" s="188"/>
      <c r="T948" s="7"/>
    </row>
    <row r="949" spans="1:20" s="189" customFormat="1" ht="15" customHeight="1" x14ac:dyDescent="0.15">
      <c r="A949" s="28"/>
      <c r="B949" s="28"/>
      <c r="C949" s="18"/>
      <c r="D949" s="157"/>
      <c r="E949" s="422"/>
      <c r="F949" s="422"/>
      <c r="G949" s="420"/>
      <c r="H949" s="414"/>
      <c r="I949" s="18"/>
      <c r="J949" s="202"/>
      <c r="K949" s="231"/>
      <c r="L949" s="284"/>
      <c r="M949" s="284"/>
      <c r="N949" s="284"/>
      <c r="O949" s="284"/>
      <c r="P949" s="284"/>
      <c r="Q949" s="231" t="s">
        <v>13</v>
      </c>
      <c r="R949" s="205">
        <f>SUM(R945:R948)</f>
        <v>2845000</v>
      </c>
      <c r="S949" s="188">
        <v>0</v>
      </c>
      <c r="T949" s="7">
        <f>R949-S949</f>
        <v>2845000</v>
      </c>
    </row>
    <row r="950" spans="1:20" s="189" customFormat="1" ht="15" customHeight="1" x14ac:dyDescent="0.15">
      <c r="A950" s="28"/>
      <c r="B950" s="28"/>
      <c r="C950" s="655" t="s">
        <v>381</v>
      </c>
      <c r="D950" s="64"/>
      <c r="E950" s="657">
        <v>0</v>
      </c>
      <c r="F950" s="657">
        <v>0</v>
      </c>
      <c r="G950" s="726">
        <f>F950+F952-E950-E952</f>
        <v>-398124.77600000007</v>
      </c>
      <c r="H950" s="688">
        <f>G950/(E950+E952)</f>
        <v>-0.11924248326411152</v>
      </c>
      <c r="I950" s="23"/>
      <c r="J950" s="24"/>
      <c r="K950" s="25"/>
      <c r="L950" s="25"/>
      <c r="M950" s="25"/>
      <c r="N950" s="25"/>
      <c r="O950" s="25"/>
      <c r="P950" s="25"/>
      <c r="Q950" s="25"/>
      <c r="R950" s="191"/>
      <c r="S950" s="188"/>
      <c r="T950" s="7"/>
    </row>
    <row r="951" spans="1:20" s="189" customFormat="1" ht="15" customHeight="1" x14ac:dyDescent="0.15">
      <c r="A951" s="28"/>
      <c r="B951" s="28"/>
      <c r="C951" s="655"/>
      <c r="D951" s="64"/>
      <c r="E951" s="660"/>
      <c r="F951" s="660"/>
      <c r="G951" s="726"/>
      <c r="H951" s="688"/>
      <c r="I951" s="23"/>
      <c r="J951" s="24"/>
      <c r="K951" s="25"/>
      <c r="L951" s="25"/>
      <c r="M951" s="25"/>
      <c r="N951" s="25"/>
      <c r="O951" s="25"/>
      <c r="P951" s="25"/>
      <c r="Q951" s="25"/>
      <c r="R951" s="191"/>
      <c r="S951" s="188"/>
      <c r="T951" s="7"/>
    </row>
    <row r="952" spans="1:20" s="189" customFormat="1" ht="15" customHeight="1" x14ac:dyDescent="0.15">
      <c r="A952" s="28"/>
      <c r="B952" s="28"/>
      <c r="C952" s="618"/>
      <c r="D952" s="64"/>
      <c r="E952" s="421">
        <f>E955</f>
        <v>3338783</v>
      </c>
      <c r="F952" s="421">
        <f>F955</f>
        <v>2940658.2239999999</v>
      </c>
      <c r="G952" s="727"/>
      <c r="H952" s="691"/>
      <c r="I952" s="23"/>
      <c r="J952" s="24"/>
      <c r="K952" s="25"/>
      <c r="L952" s="25"/>
      <c r="M952" s="25"/>
      <c r="N952" s="25"/>
      <c r="O952" s="25"/>
      <c r="P952" s="25"/>
      <c r="Q952" s="25"/>
      <c r="R952" s="191"/>
      <c r="S952" s="188">
        <f>SUM(S1039)</f>
        <v>0</v>
      </c>
      <c r="T952" s="188">
        <f>SUM(T1039)</f>
        <v>2940658224</v>
      </c>
    </row>
    <row r="953" spans="1:20" s="189" customFormat="1" ht="15" customHeight="1" x14ac:dyDescent="0.15">
      <c r="A953" s="28"/>
      <c r="B953" s="28"/>
      <c r="C953" s="192"/>
      <c r="D953" s="679" t="s">
        <v>382</v>
      </c>
      <c r="E953" s="658">
        <v>0</v>
      </c>
      <c r="F953" s="658">
        <f>S1039/1000</f>
        <v>0</v>
      </c>
      <c r="G953" s="728">
        <f>F953+F955-E953-E955</f>
        <v>-398124.77600000007</v>
      </c>
      <c r="H953" s="712">
        <f>G953/(E953+E955)</f>
        <v>-0.11924248326411152</v>
      </c>
      <c r="I953" s="13" t="s">
        <v>754</v>
      </c>
      <c r="J953" s="182"/>
      <c r="K953" s="254"/>
      <c r="L953" s="254"/>
      <c r="M953" s="254"/>
      <c r="N953" s="254"/>
      <c r="O953" s="254"/>
      <c r="P953" s="254"/>
      <c r="Q953" s="15"/>
      <c r="R953" s="39">
        <f>SUM(R954,R975,R977,R982,R983,R984)</f>
        <v>100940960</v>
      </c>
      <c r="S953" s="188"/>
      <c r="T953" s="7"/>
    </row>
    <row r="954" spans="1:20" s="189" customFormat="1" ht="15" customHeight="1" x14ac:dyDescent="0.15">
      <c r="A954" s="28"/>
      <c r="B954" s="28"/>
      <c r="C954" s="140"/>
      <c r="D954" s="680"/>
      <c r="E954" s="661"/>
      <c r="F954" s="661"/>
      <c r="G954" s="729"/>
      <c r="H954" s="713"/>
      <c r="I954" s="23" t="s">
        <v>752</v>
      </c>
      <c r="J954" s="113"/>
      <c r="K954" s="227"/>
      <c r="L954" s="338"/>
      <c r="M954" s="227"/>
      <c r="N954" s="227"/>
      <c r="O954" s="338"/>
      <c r="P954" s="227"/>
      <c r="Q954" s="25"/>
      <c r="R954" s="115">
        <f>SUM(R955:R973)</f>
        <v>80601400</v>
      </c>
      <c r="S954" s="188"/>
      <c r="T954" s="7"/>
    </row>
    <row r="955" spans="1:20" s="189" customFormat="1" ht="15" customHeight="1" x14ac:dyDescent="0.15">
      <c r="A955" s="28"/>
      <c r="B955" s="28"/>
      <c r="C955" s="140"/>
      <c r="D955" s="680"/>
      <c r="E955" s="181">
        <v>3338783</v>
      </c>
      <c r="F955" s="375">
        <f>T1039/1000</f>
        <v>2940658.2239999999</v>
      </c>
      <c r="G955" s="729"/>
      <c r="H955" s="713"/>
      <c r="I955" s="53" t="s">
        <v>972</v>
      </c>
      <c r="J955" s="113">
        <v>1800000</v>
      </c>
      <c r="K955" s="227" t="s">
        <v>67</v>
      </c>
      <c r="L955" s="338">
        <v>1</v>
      </c>
      <c r="M955" s="227" t="s">
        <v>68</v>
      </c>
      <c r="N955" s="227" t="s">
        <v>67</v>
      </c>
      <c r="O955" s="338">
        <v>2</v>
      </c>
      <c r="P955" s="227" t="s">
        <v>69</v>
      </c>
      <c r="Q955" s="25" t="s">
        <v>70</v>
      </c>
      <c r="R955" s="115">
        <f t="shared" ref="R955:R960" si="27">J955*L955*O955</f>
        <v>3600000</v>
      </c>
      <c r="S955" s="188"/>
      <c r="T955" s="7"/>
    </row>
    <row r="956" spans="1:20" s="189" customFormat="1" ht="15" customHeight="1" x14ac:dyDescent="0.15">
      <c r="A956" s="28"/>
      <c r="B956" s="28"/>
      <c r="C956" s="140"/>
      <c r="D956" s="313"/>
      <c r="E956" s="84"/>
      <c r="F956" s="84"/>
      <c r="G956" s="729"/>
      <c r="H956" s="713"/>
      <c r="I956" s="53"/>
      <c r="J956" s="113">
        <v>1357000</v>
      </c>
      <c r="K956" s="227" t="s">
        <v>67</v>
      </c>
      <c r="L956" s="338">
        <v>1</v>
      </c>
      <c r="M956" s="227" t="s">
        <v>68</v>
      </c>
      <c r="N956" s="227" t="s">
        <v>67</v>
      </c>
      <c r="O956" s="338">
        <v>10</v>
      </c>
      <c r="P956" s="227" t="s">
        <v>971</v>
      </c>
      <c r="Q956" s="25" t="s">
        <v>70</v>
      </c>
      <c r="R956" s="115">
        <f t="shared" si="27"/>
        <v>13570000</v>
      </c>
      <c r="S956" s="188"/>
      <c r="T956" s="7"/>
    </row>
    <row r="957" spans="1:20" s="189" customFormat="1" ht="15" customHeight="1" x14ac:dyDescent="0.15">
      <c r="A957" s="28"/>
      <c r="B957" s="28"/>
      <c r="C957" s="140"/>
      <c r="D957" s="135"/>
      <c r="E957" s="84"/>
      <c r="F957" s="84"/>
      <c r="G957" s="729"/>
      <c r="H957" s="713"/>
      <c r="I957" s="53" t="s">
        <v>973</v>
      </c>
      <c r="J957" s="113">
        <v>1800000</v>
      </c>
      <c r="K957" s="227" t="s">
        <v>67</v>
      </c>
      <c r="L957" s="338">
        <v>1</v>
      </c>
      <c r="M957" s="227" t="s">
        <v>68</v>
      </c>
      <c r="N957" s="227" t="s">
        <v>67</v>
      </c>
      <c r="O957" s="338">
        <v>4</v>
      </c>
      <c r="P957" s="227" t="s">
        <v>69</v>
      </c>
      <c r="Q957" s="25" t="s">
        <v>70</v>
      </c>
      <c r="R957" s="115">
        <f t="shared" si="27"/>
        <v>7200000</v>
      </c>
      <c r="S957" s="188"/>
      <c r="T957" s="7"/>
    </row>
    <row r="958" spans="1:20" s="189" customFormat="1" ht="15" customHeight="1" x14ac:dyDescent="0.15">
      <c r="A958" s="28"/>
      <c r="B958" s="28"/>
      <c r="C958" s="140"/>
      <c r="D958" s="348"/>
      <c r="E958" s="84"/>
      <c r="F958" s="84"/>
      <c r="G958" s="415"/>
      <c r="H958" s="407"/>
      <c r="I958" s="53"/>
      <c r="J958" s="113">
        <v>1357000</v>
      </c>
      <c r="K958" s="227" t="s">
        <v>67</v>
      </c>
      <c r="L958" s="338">
        <v>1</v>
      </c>
      <c r="M958" s="227" t="s">
        <v>68</v>
      </c>
      <c r="N958" s="227" t="s">
        <v>67</v>
      </c>
      <c r="O958" s="338">
        <v>8</v>
      </c>
      <c r="P958" s="227" t="s">
        <v>971</v>
      </c>
      <c r="Q958" s="25" t="s">
        <v>70</v>
      </c>
      <c r="R958" s="115">
        <f t="shared" si="27"/>
        <v>10856000</v>
      </c>
      <c r="S958" s="188"/>
      <c r="T958" s="7"/>
    </row>
    <row r="959" spans="1:20" s="189" customFormat="1" ht="15" customHeight="1" x14ac:dyDescent="0.15">
      <c r="A959" s="28"/>
      <c r="B959" s="28"/>
      <c r="C959" s="140"/>
      <c r="D959" s="348"/>
      <c r="E959" s="84"/>
      <c r="F959" s="84"/>
      <c r="G959" s="415"/>
      <c r="H959" s="407"/>
      <c r="I959" s="53" t="s">
        <v>974</v>
      </c>
      <c r="J959" s="113">
        <v>1472000</v>
      </c>
      <c r="K959" s="227" t="s">
        <v>67</v>
      </c>
      <c r="L959" s="338">
        <v>1</v>
      </c>
      <c r="M959" s="227" t="s">
        <v>68</v>
      </c>
      <c r="N959" s="227" t="s">
        <v>67</v>
      </c>
      <c r="O959" s="338">
        <v>1</v>
      </c>
      <c r="P959" s="227" t="s">
        <v>64</v>
      </c>
      <c r="Q959" s="25" t="s">
        <v>70</v>
      </c>
      <c r="R959" s="115">
        <f t="shared" si="27"/>
        <v>1472000</v>
      </c>
      <c r="S959" s="188"/>
      <c r="T959" s="7"/>
    </row>
    <row r="960" spans="1:20" s="189" customFormat="1" ht="15" customHeight="1" x14ac:dyDescent="0.15">
      <c r="A960" s="28"/>
      <c r="B960" s="28"/>
      <c r="C960" s="140"/>
      <c r="D960" s="348"/>
      <c r="E960" s="84"/>
      <c r="F960" s="84"/>
      <c r="G960" s="415"/>
      <c r="H960" s="407"/>
      <c r="I960" s="53"/>
      <c r="J960" s="113">
        <v>1570000</v>
      </c>
      <c r="K960" s="227" t="s">
        <v>67</v>
      </c>
      <c r="L960" s="338">
        <v>1</v>
      </c>
      <c r="M960" s="227" t="s">
        <v>68</v>
      </c>
      <c r="N960" s="227" t="s">
        <v>67</v>
      </c>
      <c r="O960" s="338">
        <v>11</v>
      </c>
      <c r="P960" s="227" t="s">
        <v>64</v>
      </c>
      <c r="Q960" s="25" t="s">
        <v>70</v>
      </c>
      <c r="R960" s="115">
        <f t="shared" si="27"/>
        <v>17270000</v>
      </c>
      <c r="S960" s="188"/>
      <c r="T960" s="7"/>
    </row>
    <row r="961" spans="1:20" s="189" customFormat="1" ht="15" customHeight="1" x14ac:dyDescent="0.15">
      <c r="A961" s="28"/>
      <c r="B961" s="28"/>
      <c r="C961" s="247"/>
      <c r="D961" s="247"/>
      <c r="E961" s="247"/>
      <c r="F961" s="247"/>
      <c r="G961" s="427"/>
      <c r="H961" s="427"/>
      <c r="I961" s="53" t="s">
        <v>383</v>
      </c>
      <c r="J961" s="113">
        <f>J956</f>
        <v>1357000</v>
      </c>
      <c r="K961" s="227" t="s">
        <v>67</v>
      </c>
      <c r="L961" s="339">
        <v>4</v>
      </c>
      <c r="M961" s="227"/>
      <c r="N961" s="227"/>
      <c r="O961" s="227"/>
      <c r="P961" s="227"/>
      <c r="Q961" s="25" t="s">
        <v>70</v>
      </c>
      <c r="R961" s="115">
        <f>J961*L961</f>
        <v>5428000</v>
      </c>
      <c r="S961" s="188"/>
      <c r="T961" s="7"/>
    </row>
    <row r="962" spans="1:20" s="189" customFormat="1" ht="15" customHeight="1" x14ac:dyDescent="0.15">
      <c r="A962" s="28"/>
      <c r="B962" s="28"/>
      <c r="C962" s="247"/>
      <c r="D962" s="247"/>
      <c r="E962" s="247"/>
      <c r="F962" s="247"/>
      <c r="G962" s="427"/>
      <c r="H962" s="427"/>
      <c r="I962" s="53"/>
      <c r="J962" s="113">
        <f>J958</f>
        <v>1357000</v>
      </c>
      <c r="K962" s="227" t="s">
        <v>67</v>
      </c>
      <c r="L962" s="339">
        <v>3</v>
      </c>
      <c r="M962" s="227"/>
      <c r="N962" s="227"/>
      <c r="O962" s="227"/>
      <c r="P962" s="227"/>
      <c r="Q962" s="25" t="s">
        <v>70</v>
      </c>
      <c r="R962" s="115">
        <f t="shared" ref="R962:R963" si="28">J962*L962</f>
        <v>4071000</v>
      </c>
      <c r="S962" s="188"/>
      <c r="T962" s="7"/>
    </row>
    <row r="963" spans="1:20" s="189" customFormat="1" ht="15" customHeight="1" x14ac:dyDescent="0.15">
      <c r="A963" s="28"/>
      <c r="B963" s="28"/>
      <c r="C963" s="247"/>
      <c r="D963" s="247"/>
      <c r="E963" s="247"/>
      <c r="F963" s="247"/>
      <c r="G963" s="427"/>
      <c r="H963" s="427"/>
      <c r="I963" s="53"/>
      <c r="J963" s="113">
        <f>J960</f>
        <v>1570000</v>
      </c>
      <c r="K963" s="227" t="s">
        <v>67</v>
      </c>
      <c r="L963" s="339">
        <v>4</v>
      </c>
      <c r="M963" s="227"/>
      <c r="N963" s="227"/>
      <c r="O963" s="227"/>
      <c r="P963" s="227"/>
      <c r="Q963" s="25" t="s">
        <v>70</v>
      </c>
      <c r="R963" s="115">
        <f t="shared" si="28"/>
        <v>6280000</v>
      </c>
      <c r="S963" s="188"/>
      <c r="T963" s="7"/>
    </row>
    <row r="964" spans="1:20" s="189" customFormat="1" ht="15" customHeight="1" x14ac:dyDescent="0.15">
      <c r="A964" s="28"/>
      <c r="B964" s="28"/>
      <c r="C964" s="247"/>
      <c r="D964" s="247"/>
      <c r="E964" s="247"/>
      <c r="F964" s="247"/>
      <c r="G964" s="427"/>
      <c r="H964" s="427"/>
      <c r="I964" s="53" t="s">
        <v>384</v>
      </c>
      <c r="J964" s="113">
        <v>20000</v>
      </c>
      <c r="K964" s="227" t="s">
        <v>67</v>
      </c>
      <c r="L964" s="338">
        <v>1</v>
      </c>
      <c r="M964" s="227" t="s">
        <v>68</v>
      </c>
      <c r="N964" s="227" t="s">
        <v>67</v>
      </c>
      <c r="O964" s="338">
        <v>12</v>
      </c>
      <c r="P964" s="227" t="s">
        <v>64</v>
      </c>
      <c r="Q964" s="25" t="s">
        <v>70</v>
      </c>
      <c r="R964" s="115">
        <f>J964*L964*O964</f>
        <v>240000</v>
      </c>
      <c r="S964" s="188"/>
      <c r="T964" s="7"/>
    </row>
    <row r="965" spans="1:20" s="189" customFormat="1" ht="15" customHeight="1" x14ac:dyDescent="0.15">
      <c r="A965" s="28"/>
      <c r="B965" s="28"/>
      <c r="C965" s="247"/>
      <c r="D965" s="247"/>
      <c r="E965" s="247"/>
      <c r="F965" s="247"/>
      <c r="G965" s="427"/>
      <c r="H965" s="427"/>
      <c r="I965" s="53"/>
      <c r="J965" s="113">
        <v>20000</v>
      </c>
      <c r="K965" s="227" t="s">
        <v>67</v>
      </c>
      <c r="L965" s="338">
        <v>1</v>
      </c>
      <c r="M965" s="227" t="s">
        <v>68</v>
      </c>
      <c r="N965" s="227" t="s">
        <v>67</v>
      </c>
      <c r="O965" s="338">
        <v>8</v>
      </c>
      <c r="P965" s="227" t="s">
        <v>64</v>
      </c>
      <c r="Q965" s="25" t="s">
        <v>70</v>
      </c>
      <c r="R965" s="115">
        <f>J965*L965*O965</f>
        <v>160000</v>
      </c>
      <c r="S965" s="188"/>
      <c r="T965" s="7"/>
    </row>
    <row r="966" spans="1:20" s="189" customFormat="1" ht="15" customHeight="1" x14ac:dyDescent="0.15">
      <c r="A966" s="28"/>
      <c r="B966" s="28"/>
      <c r="C966" s="247"/>
      <c r="D966" s="247"/>
      <c r="E966" s="247"/>
      <c r="F966" s="247"/>
      <c r="G966" s="427"/>
      <c r="H966" s="427"/>
      <c r="I966" s="53" t="s">
        <v>385</v>
      </c>
      <c r="J966" s="113">
        <f>J956</f>
        <v>1357000</v>
      </c>
      <c r="K966" s="227" t="s">
        <v>67</v>
      </c>
      <c r="L966" s="339">
        <v>0.6</v>
      </c>
      <c r="M966" s="227"/>
      <c r="N966" s="227" t="s">
        <v>975</v>
      </c>
      <c r="O966" s="227" t="s">
        <v>976</v>
      </c>
      <c r="P966" s="227" t="s">
        <v>977</v>
      </c>
      <c r="Q966" s="25" t="s">
        <v>978</v>
      </c>
      <c r="R966" s="115">
        <f>J966*L966*O966</f>
        <v>1628400</v>
      </c>
      <c r="S966" s="188"/>
      <c r="T966" s="7"/>
    </row>
    <row r="967" spans="1:20" s="189" customFormat="1" ht="15" customHeight="1" x14ac:dyDescent="0.15">
      <c r="A967" s="28"/>
      <c r="B967" s="28"/>
      <c r="C967" s="247"/>
      <c r="D967" s="247"/>
      <c r="E967" s="247"/>
      <c r="F967" s="247"/>
      <c r="G967" s="427"/>
      <c r="H967" s="427"/>
      <c r="I967" s="53"/>
      <c r="J967" s="113">
        <f>J960</f>
        <v>1570000</v>
      </c>
      <c r="K967" s="227" t="s">
        <v>67</v>
      </c>
      <c r="L967" s="339">
        <v>1.2</v>
      </c>
      <c r="M967" s="227"/>
      <c r="N967" s="227"/>
      <c r="O967" s="227"/>
      <c r="P967" s="227"/>
      <c r="Q967" s="25" t="s">
        <v>70</v>
      </c>
      <c r="R967" s="115">
        <f t="shared" ref="R967" si="29">J967*L967</f>
        <v>1884000</v>
      </c>
      <c r="S967" s="188"/>
      <c r="T967" s="7"/>
    </row>
    <row r="968" spans="1:20" s="189" customFormat="1" ht="15" customHeight="1" x14ac:dyDescent="0.15">
      <c r="A968" s="28"/>
      <c r="B968" s="28"/>
      <c r="C968" s="247"/>
      <c r="D968" s="247"/>
      <c r="E968" s="247"/>
      <c r="F968" s="247"/>
      <c r="G968" s="427"/>
      <c r="H968" s="427"/>
      <c r="I968" s="53" t="s">
        <v>386</v>
      </c>
      <c r="J968" s="113">
        <v>100000</v>
      </c>
      <c r="K968" s="227" t="s">
        <v>67</v>
      </c>
      <c r="L968" s="338">
        <v>1</v>
      </c>
      <c r="M968" s="227" t="s">
        <v>68</v>
      </c>
      <c r="N968" s="227" t="s">
        <v>67</v>
      </c>
      <c r="O968" s="338">
        <v>10</v>
      </c>
      <c r="P968" s="227" t="s">
        <v>64</v>
      </c>
      <c r="Q968" s="25" t="s">
        <v>70</v>
      </c>
      <c r="R968" s="115">
        <f>J968*L968*O968</f>
        <v>1000000</v>
      </c>
      <c r="S968" s="188"/>
      <c r="T968" s="7"/>
    </row>
    <row r="969" spans="1:20" s="189" customFormat="1" ht="15" customHeight="1" x14ac:dyDescent="0.15">
      <c r="A969" s="28"/>
      <c r="B969" s="28"/>
      <c r="C969" s="247"/>
      <c r="D969" s="247"/>
      <c r="E969" s="247"/>
      <c r="F969" s="247"/>
      <c r="G969" s="427"/>
      <c r="H969" s="427"/>
      <c r="I969" s="53"/>
      <c r="J969" s="113">
        <v>100000</v>
      </c>
      <c r="K969" s="227" t="s">
        <v>67</v>
      </c>
      <c r="L969" s="338">
        <v>1</v>
      </c>
      <c r="M969" s="227" t="s">
        <v>68</v>
      </c>
      <c r="N969" s="227" t="s">
        <v>67</v>
      </c>
      <c r="O969" s="338">
        <v>8</v>
      </c>
      <c r="P969" s="227" t="s">
        <v>64</v>
      </c>
      <c r="Q969" s="25" t="s">
        <v>70</v>
      </c>
      <c r="R969" s="115">
        <f t="shared" ref="R969:R970" si="30">J969*L969*O969</f>
        <v>800000</v>
      </c>
      <c r="S969" s="188"/>
      <c r="T969" s="7"/>
    </row>
    <row r="970" spans="1:20" s="189" customFormat="1" ht="15" customHeight="1" x14ac:dyDescent="0.15">
      <c r="A970" s="28"/>
      <c r="B970" s="28"/>
      <c r="C970" s="247"/>
      <c r="D970" s="247"/>
      <c r="E970" s="247"/>
      <c r="F970" s="247"/>
      <c r="G970" s="427"/>
      <c r="H970" s="427"/>
      <c r="I970" s="53"/>
      <c r="J970" s="113">
        <v>100000</v>
      </c>
      <c r="K970" s="227" t="s">
        <v>67</v>
      </c>
      <c r="L970" s="338">
        <v>1</v>
      </c>
      <c r="M970" s="227" t="s">
        <v>68</v>
      </c>
      <c r="N970" s="227" t="s">
        <v>67</v>
      </c>
      <c r="O970" s="338">
        <v>12</v>
      </c>
      <c r="P970" s="227" t="s">
        <v>64</v>
      </c>
      <c r="Q970" s="25" t="s">
        <v>70</v>
      </c>
      <c r="R970" s="115">
        <f t="shared" si="30"/>
        <v>1200000</v>
      </c>
      <c r="S970" s="188"/>
      <c r="T970" s="7"/>
    </row>
    <row r="971" spans="1:20" s="189" customFormat="1" ht="15" customHeight="1" x14ac:dyDescent="0.15">
      <c r="A971" s="28"/>
      <c r="B971" s="28"/>
      <c r="C971" s="247"/>
      <c r="D971" s="247"/>
      <c r="E971" s="247"/>
      <c r="F971" s="247"/>
      <c r="G971" s="427"/>
      <c r="H971" s="427"/>
      <c r="I971" s="53" t="s">
        <v>387</v>
      </c>
      <c r="J971" s="113">
        <f>SUM(J956,J958,J960)</f>
        <v>4284000</v>
      </c>
      <c r="K971" s="227" t="s">
        <v>67</v>
      </c>
      <c r="L971" s="227" t="s">
        <v>753</v>
      </c>
      <c r="M971" s="227"/>
      <c r="N971" s="227"/>
      <c r="O971" s="227"/>
      <c r="P971" s="227"/>
      <c r="Q971" s="25" t="s">
        <v>70</v>
      </c>
      <c r="R971" s="115">
        <f>J971*0.5</f>
        <v>2142000</v>
      </c>
      <c r="S971" s="188"/>
      <c r="T971" s="7"/>
    </row>
    <row r="972" spans="1:20" s="189" customFormat="1" ht="15" customHeight="1" x14ac:dyDescent="0.15">
      <c r="A972" s="28"/>
      <c r="B972" s="28"/>
      <c r="C972" s="247"/>
      <c r="D972" s="247"/>
      <c r="E972" s="247"/>
      <c r="F972" s="247"/>
      <c r="G972" s="427"/>
      <c r="H972" s="427"/>
      <c r="I972" s="53" t="s">
        <v>388</v>
      </c>
      <c r="J972" s="113">
        <v>300000</v>
      </c>
      <c r="K972" s="227" t="s">
        <v>67</v>
      </c>
      <c r="L972" s="338">
        <v>3</v>
      </c>
      <c r="M972" s="227" t="s">
        <v>68</v>
      </c>
      <c r="N972" s="227" t="s">
        <v>67</v>
      </c>
      <c r="O972" s="338">
        <v>1</v>
      </c>
      <c r="P972" s="227" t="s">
        <v>64</v>
      </c>
      <c r="Q972" s="25" t="s">
        <v>70</v>
      </c>
      <c r="R972" s="115">
        <f>J972*L972*O972</f>
        <v>900000</v>
      </c>
      <c r="S972" s="188"/>
      <c r="T972" s="7"/>
    </row>
    <row r="973" spans="1:20" s="189" customFormat="1" ht="15" customHeight="1" x14ac:dyDescent="0.15">
      <c r="A973" s="28"/>
      <c r="B973" s="28"/>
      <c r="C973" s="247"/>
      <c r="D973" s="247"/>
      <c r="E973" s="247"/>
      <c r="F973" s="247"/>
      <c r="G973" s="427"/>
      <c r="H973" s="427"/>
      <c r="I973" s="53" t="s">
        <v>389</v>
      </c>
      <c r="J973" s="113">
        <v>300000</v>
      </c>
      <c r="K973" s="227" t="s">
        <v>67</v>
      </c>
      <c r="L973" s="338">
        <v>3</v>
      </c>
      <c r="M973" s="227" t="s">
        <v>68</v>
      </c>
      <c r="N973" s="227" t="s">
        <v>67</v>
      </c>
      <c r="O973" s="338">
        <v>1</v>
      </c>
      <c r="P973" s="227" t="s">
        <v>64</v>
      </c>
      <c r="Q973" s="25" t="s">
        <v>70</v>
      </c>
      <c r="R973" s="115">
        <f>J973*L973*O973</f>
        <v>900000</v>
      </c>
      <c r="S973" s="188"/>
      <c r="T973" s="7"/>
    </row>
    <row r="974" spans="1:20" s="189" customFormat="1" ht="15" customHeight="1" x14ac:dyDescent="0.15">
      <c r="A974" s="28"/>
      <c r="B974" s="28"/>
      <c r="C974" s="247"/>
      <c r="D974" s="247"/>
      <c r="E974" s="247"/>
      <c r="F974" s="247"/>
      <c r="G974" s="427"/>
      <c r="H974" s="427"/>
      <c r="I974" s="23"/>
      <c r="J974" s="113"/>
      <c r="K974" s="227"/>
      <c r="L974" s="227"/>
      <c r="M974" s="227"/>
      <c r="N974" s="227"/>
      <c r="O974" s="227"/>
      <c r="P974" s="227"/>
      <c r="Q974" s="25"/>
      <c r="R974" s="115"/>
      <c r="S974" s="188"/>
      <c r="T974" s="7"/>
    </row>
    <row r="975" spans="1:20" s="189" customFormat="1" ht="15" customHeight="1" x14ac:dyDescent="0.15">
      <c r="A975" s="28"/>
      <c r="B975" s="28"/>
      <c r="C975" s="247"/>
      <c r="D975" s="247"/>
      <c r="E975" s="247"/>
      <c r="F975" s="247"/>
      <c r="G975" s="427"/>
      <c r="H975" s="427"/>
      <c r="I975" s="335" t="s">
        <v>755</v>
      </c>
      <c r="J975" s="113"/>
      <c r="K975" s="227"/>
      <c r="L975" s="314"/>
      <c r="M975" s="314"/>
      <c r="N975" s="314"/>
      <c r="O975" s="314"/>
      <c r="P975" s="314"/>
      <c r="Q975" s="25"/>
      <c r="R975" s="115">
        <f>SUM(R976:R976)</f>
        <v>4792320</v>
      </c>
      <c r="S975" s="188"/>
      <c r="T975" s="7"/>
    </row>
    <row r="976" spans="1:20" s="189" customFormat="1" ht="15" customHeight="1" x14ac:dyDescent="0.15">
      <c r="A976" s="28"/>
      <c r="B976" s="28"/>
      <c r="C976" s="247"/>
      <c r="D976" s="247"/>
      <c r="E976" s="247"/>
      <c r="F976" s="247"/>
      <c r="G976" s="427"/>
      <c r="H976" s="427"/>
      <c r="I976" s="23"/>
      <c r="J976" s="113">
        <v>10240</v>
      </c>
      <c r="K976" s="227" t="s">
        <v>67</v>
      </c>
      <c r="L976" s="684" t="s">
        <v>1109</v>
      </c>
      <c r="M976" s="684"/>
      <c r="N976" s="684"/>
      <c r="O976" s="684"/>
      <c r="P976" s="684"/>
      <c r="Q976" s="25" t="s">
        <v>70</v>
      </c>
      <c r="R976" s="115">
        <f>J976*12*3*13</f>
        <v>4792320</v>
      </c>
      <c r="S976" s="188"/>
      <c r="T976" s="7"/>
    </row>
    <row r="977" spans="1:20" s="189" customFormat="1" ht="15" customHeight="1" x14ac:dyDescent="0.15">
      <c r="A977" s="28"/>
      <c r="B977" s="28"/>
      <c r="C977" s="247"/>
      <c r="D977" s="247"/>
      <c r="E977" s="247"/>
      <c r="F977" s="247"/>
      <c r="G977" s="427"/>
      <c r="H977" s="427"/>
      <c r="I977" s="23" t="s">
        <v>756</v>
      </c>
      <c r="J977" s="113"/>
      <c r="K977" s="227"/>
      <c r="L977" s="227"/>
      <c r="M977" s="227"/>
      <c r="N977" s="227"/>
      <c r="O977" s="227"/>
      <c r="P977" s="227"/>
      <c r="Q977" s="25"/>
      <c r="R977" s="115">
        <f>SUM(R978:R981)</f>
        <v>8050460</v>
      </c>
      <c r="S977" s="188"/>
      <c r="T977" s="7"/>
    </row>
    <row r="978" spans="1:20" s="189" customFormat="1" ht="15" customHeight="1" x14ac:dyDescent="0.15">
      <c r="A978" s="28"/>
      <c r="B978" s="28"/>
      <c r="C978" s="247"/>
      <c r="D978" s="247"/>
      <c r="E978" s="247"/>
      <c r="F978" s="247"/>
      <c r="G978" s="427"/>
      <c r="H978" s="427"/>
      <c r="I978" s="23" t="s">
        <v>757</v>
      </c>
      <c r="J978" s="113">
        <f>R954</f>
        <v>80601400</v>
      </c>
      <c r="K978" s="227" t="s">
        <v>67</v>
      </c>
      <c r="L978" s="340">
        <v>3.125E-2</v>
      </c>
      <c r="M978" s="66"/>
      <c r="N978" s="66"/>
      <c r="O978" s="136"/>
      <c r="P978" s="136"/>
      <c r="Q978" s="25" t="s">
        <v>70</v>
      </c>
      <c r="R978" s="115">
        <f>ROUND(J978*L978,-1)</f>
        <v>2518790</v>
      </c>
      <c r="S978" s="188"/>
      <c r="T978" s="7"/>
    </row>
    <row r="979" spans="1:20" s="189" customFormat="1" ht="15" customHeight="1" x14ac:dyDescent="0.15">
      <c r="A979" s="28"/>
      <c r="B979" s="28"/>
      <c r="C979" s="247"/>
      <c r="D979" s="247"/>
      <c r="E979" s="247"/>
      <c r="F979" s="247"/>
      <c r="G979" s="427"/>
      <c r="H979" s="427"/>
      <c r="I979" s="23" t="s">
        <v>758</v>
      </c>
      <c r="J979" s="113">
        <f>J978</f>
        <v>80601400</v>
      </c>
      <c r="K979" s="227" t="s">
        <v>67</v>
      </c>
      <c r="L979" s="341">
        <v>4.4999999999999998E-2</v>
      </c>
      <c r="M979" s="66"/>
      <c r="N979" s="66"/>
      <c r="O979" s="136"/>
      <c r="P979" s="136"/>
      <c r="Q979" s="25" t="s">
        <v>70</v>
      </c>
      <c r="R979" s="115">
        <f>ROUND(J979*L979,-1)</f>
        <v>3627060</v>
      </c>
      <c r="S979" s="188"/>
      <c r="T979" s="7"/>
    </row>
    <row r="980" spans="1:20" s="189" customFormat="1" ht="15" customHeight="1" x14ac:dyDescent="0.15">
      <c r="A980" s="28"/>
      <c r="B980" s="28"/>
      <c r="C980" s="247"/>
      <c r="D980" s="247"/>
      <c r="E980" s="247"/>
      <c r="F980" s="247"/>
      <c r="G980" s="427"/>
      <c r="H980" s="427"/>
      <c r="I980" s="23" t="s">
        <v>759</v>
      </c>
      <c r="J980" s="113">
        <f>J979</f>
        <v>80601400</v>
      </c>
      <c r="K980" s="227" t="s">
        <v>67</v>
      </c>
      <c r="L980" s="341">
        <v>1.2999999999999999E-2</v>
      </c>
      <c r="M980" s="66"/>
      <c r="N980" s="66"/>
      <c r="O980" s="136"/>
      <c r="P980" s="136"/>
      <c r="Q980" s="25" t="s">
        <v>70</v>
      </c>
      <c r="R980" s="115">
        <f>ROUND(J980*L980,-1)</f>
        <v>1047820</v>
      </c>
      <c r="S980" s="188"/>
      <c r="T980" s="7"/>
    </row>
    <row r="981" spans="1:20" s="189" customFormat="1" ht="15" customHeight="1" x14ac:dyDescent="0.15">
      <c r="A981" s="28"/>
      <c r="B981" s="28"/>
      <c r="C981" s="247"/>
      <c r="D981" s="247"/>
      <c r="E981" s="247"/>
      <c r="F981" s="247"/>
      <c r="G981" s="427"/>
      <c r="H981" s="427"/>
      <c r="I981" s="23" t="s">
        <v>760</v>
      </c>
      <c r="J981" s="113">
        <f>J980</f>
        <v>80601400</v>
      </c>
      <c r="K981" s="227" t="s">
        <v>67</v>
      </c>
      <c r="L981" s="341">
        <v>1.0630000000000001E-2</v>
      </c>
      <c r="M981" s="66"/>
      <c r="N981" s="66"/>
      <c r="O981" s="136"/>
      <c r="P981" s="136"/>
      <c r="Q981" s="25" t="s">
        <v>70</v>
      </c>
      <c r="R981" s="115">
        <f>ROUND(J981*L981,-1)</f>
        <v>856790</v>
      </c>
      <c r="S981" s="188"/>
      <c r="T981" s="7"/>
    </row>
    <row r="982" spans="1:20" s="189" customFormat="1" ht="15" customHeight="1" x14ac:dyDescent="0.15">
      <c r="A982" s="28"/>
      <c r="B982" s="28"/>
      <c r="C982" s="247"/>
      <c r="D982" s="247"/>
      <c r="E982" s="247"/>
      <c r="F982" s="247"/>
      <c r="G982" s="427"/>
      <c r="H982" s="427"/>
      <c r="I982" s="23" t="s">
        <v>761</v>
      </c>
      <c r="J982" s="113">
        <f>J981</f>
        <v>80601400</v>
      </c>
      <c r="K982" s="227" t="s">
        <v>67</v>
      </c>
      <c r="L982" s="684" t="s">
        <v>87</v>
      </c>
      <c r="M982" s="684"/>
      <c r="N982" s="227"/>
      <c r="O982" s="227"/>
      <c r="P982" s="227"/>
      <c r="Q982" s="25" t="s">
        <v>70</v>
      </c>
      <c r="R982" s="115">
        <f>ROUND(J982/12,-1)</f>
        <v>6716780</v>
      </c>
      <c r="S982" s="188"/>
      <c r="T982" s="7"/>
    </row>
    <row r="983" spans="1:20" s="189" customFormat="1" ht="15" customHeight="1" x14ac:dyDescent="0.15">
      <c r="A983" s="28"/>
      <c r="B983" s="28"/>
      <c r="C983" s="247"/>
      <c r="D983" s="247"/>
      <c r="E983" s="247"/>
      <c r="F983" s="247"/>
      <c r="G983" s="427"/>
      <c r="H983" s="427"/>
      <c r="I983" s="23" t="s">
        <v>762</v>
      </c>
      <c r="J983" s="113">
        <v>15000</v>
      </c>
      <c r="K983" s="227" t="s">
        <v>67</v>
      </c>
      <c r="L983" s="338">
        <v>3</v>
      </c>
      <c r="M983" s="227" t="s">
        <v>68</v>
      </c>
      <c r="N983" s="227" t="s">
        <v>67</v>
      </c>
      <c r="O983" s="338">
        <v>12</v>
      </c>
      <c r="P983" s="227" t="s">
        <v>69</v>
      </c>
      <c r="Q983" s="25" t="s">
        <v>70</v>
      </c>
      <c r="R983" s="115">
        <f>J983*L983*O983</f>
        <v>540000</v>
      </c>
      <c r="S983" s="188"/>
      <c r="T983" s="7"/>
    </row>
    <row r="984" spans="1:20" s="189" customFormat="1" ht="15" customHeight="1" x14ac:dyDescent="0.15">
      <c r="A984" s="28"/>
      <c r="B984" s="28"/>
      <c r="C984" s="247"/>
      <c r="D984" s="247"/>
      <c r="E984" s="247"/>
      <c r="F984" s="247"/>
      <c r="G984" s="427"/>
      <c r="H984" s="427"/>
      <c r="I984" s="23" t="s">
        <v>763</v>
      </c>
      <c r="J984" s="113">
        <v>40000</v>
      </c>
      <c r="K984" s="227" t="s">
        <v>67</v>
      </c>
      <c r="L984" s="338">
        <v>3</v>
      </c>
      <c r="M984" s="227" t="s">
        <v>68</v>
      </c>
      <c r="N984" s="227" t="s">
        <v>67</v>
      </c>
      <c r="O984" s="338">
        <v>2</v>
      </c>
      <c r="P984" s="227" t="s">
        <v>72</v>
      </c>
      <c r="Q984" s="25" t="s">
        <v>70</v>
      </c>
      <c r="R984" s="115">
        <f>J984*L984*O984</f>
        <v>240000</v>
      </c>
      <c r="S984" s="188"/>
      <c r="T984" s="7"/>
    </row>
    <row r="985" spans="1:20" s="189" customFormat="1" ht="15" customHeight="1" x14ac:dyDescent="0.15">
      <c r="A985" s="66"/>
      <c r="B985" s="28"/>
      <c r="C985" s="247"/>
      <c r="D985" s="247"/>
      <c r="E985" s="247"/>
      <c r="F985" s="247"/>
      <c r="G985" s="427"/>
      <c r="H985" s="427"/>
      <c r="I985" s="23"/>
      <c r="J985" s="227"/>
      <c r="K985" s="227"/>
      <c r="L985" s="227"/>
      <c r="M985" s="227"/>
      <c r="N985" s="227"/>
      <c r="O985" s="227"/>
      <c r="P985" s="227"/>
      <c r="Q985" s="25"/>
      <c r="R985" s="115"/>
      <c r="S985" s="188"/>
      <c r="T985" s="7"/>
    </row>
    <row r="986" spans="1:20" s="189" customFormat="1" ht="15" customHeight="1" x14ac:dyDescent="0.15">
      <c r="A986" s="28"/>
      <c r="B986" s="28"/>
      <c r="C986" s="247"/>
      <c r="D986" s="247"/>
      <c r="E986" s="247"/>
      <c r="F986" s="247"/>
      <c r="G986" s="427"/>
      <c r="H986" s="427"/>
      <c r="I986" s="23" t="s">
        <v>770</v>
      </c>
      <c r="J986" s="227"/>
      <c r="K986" s="227"/>
      <c r="L986" s="227"/>
      <c r="M986" s="227"/>
      <c r="N986" s="227"/>
      <c r="O986" s="227"/>
      <c r="P986" s="227"/>
      <c r="Q986" s="25"/>
      <c r="R986" s="115">
        <f>SUM(R990:R992,R987)</f>
        <v>10759200</v>
      </c>
      <c r="S986" s="188"/>
      <c r="T986" s="7"/>
    </row>
    <row r="987" spans="1:20" s="189" customFormat="1" ht="15" customHeight="1" x14ac:dyDescent="0.15">
      <c r="A987" s="28"/>
      <c r="B987" s="28"/>
      <c r="C987" s="247"/>
      <c r="D987" s="247"/>
      <c r="E987" s="247"/>
      <c r="F987" s="247"/>
      <c r="G987" s="427"/>
      <c r="H987" s="427"/>
      <c r="I987" s="23" t="s">
        <v>766</v>
      </c>
      <c r="J987" s="227"/>
      <c r="K987" s="227"/>
      <c r="L987" s="227"/>
      <c r="M987" s="227"/>
      <c r="N987" s="227"/>
      <c r="O987" s="227"/>
      <c r="P987" s="227"/>
      <c r="Q987" s="25"/>
      <c r="R987" s="115">
        <f>SUM(R988:R989)</f>
        <v>6336000</v>
      </c>
      <c r="S987" s="188"/>
      <c r="T987" s="7"/>
    </row>
    <row r="988" spans="1:20" s="189" customFormat="1" ht="15" customHeight="1" x14ac:dyDescent="0.15">
      <c r="A988" s="28"/>
      <c r="B988" s="28"/>
      <c r="C988" s="247"/>
      <c r="D988" s="247"/>
      <c r="E988" s="247"/>
      <c r="F988" s="247"/>
      <c r="G988" s="427"/>
      <c r="H988" s="427"/>
      <c r="I988" s="23" t="s">
        <v>390</v>
      </c>
      <c r="J988" s="24">
        <v>7700</v>
      </c>
      <c r="K988" s="227" t="s">
        <v>747</v>
      </c>
      <c r="L988" s="338">
        <v>20</v>
      </c>
      <c r="M988" s="227" t="s">
        <v>764</v>
      </c>
      <c r="N988" s="227" t="s">
        <v>602</v>
      </c>
      <c r="O988" s="338">
        <v>12</v>
      </c>
      <c r="P988" s="227" t="s">
        <v>765</v>
      </c>
      <c r="Q988" s="25" t="s">
        <v>70</v>
      </c>
      <c r="R988" s="115">
        <f>J988*L988*O988</f>
        <v>1848000</v>
      </c>
      <c r="S988" s="188"/>
      <c r="T988" s="7"/>
    </row>
    <row r="989" spans="1:20" s="189" customFormat="1" ht="15" customHeight="1" x14ac:dyDescent="0.15">
      <c r="A989" s="28"/>
      <c r="B989" s="28"/>
      <c r="C989" s="247"/>
      <c r="D989" s="247"/>
      <c r="E989" s="247"/>
      <c r="F989" s="247"/>
      <c r="G989" s="427"/>
      <c r="H989" s="427"/>
      <c r="I989" s="23" t="s">
        <v>767</v>
      </c>
      <c r="J989" s="24">
        <v>4400</v>
      </c>
      <c r="K989" s="227" t="s">
        <v>747</v>
      </c>
      <c r="L989" s="338">
        <v>85</v>
      </c>
      <c r="M989" s="227" t="s">
        <v>764</v>
      </c>
      <c r="N989" s="227" t="s">
        <v>602</v>
      </c>
      <c r="O989" s="338">
        <v>12</v>
      </c>
      <c r="P989" s="227" t="s">
        <v>765</v>
      </c>
      <c r="Q989" s="25" t="s">
        <v>70</v>
      </c>
      <c r="R989" s="115">
        <f>J989*L989*O989</f>
        <v>4488000</v>
      </c>
      <c r="S989" s="188"/>
      <c r="T989" s="7"/>
    </row>
    <row r="990" spans="1:20" s="189" customFormat="1" ht="15" customHeight="1" x14ac:dyDescent="0.15">
      <c r="A990" s="28"/>
      <c r="B990" s="28"/>
      <c r="C990" s="247"/>
      <c r="D990" s="247"/>
      <c r="E990" s="247"/>
      <c r="F990" s="247"/>
      <c r="G990" s="427"/>
      <c r="H990" s="427"/>
      <c r="I990" s="23" t="s">
        <v>391</v>
      </c>
      <c r="J990" s="24">
        <v>3000</v>
      </c>
      <c r="K990" s="227" t="s">
        <v>747</v>
      </c>
      <c r="L990" s="338">
        <v>90</v>
      </c>
      <c r="M990" s="227" t="s">
        <v>768</v>
      </c>
      <c r="N990" s="227" t="s">
        <v>602</v>
      </c>
      <c r="O990" s="338">
        <v>12</v>
      </c>
      <c r="P990" s="227" t="s">
        <v>619</v>
      </c>
      <c r="Q990" s="25" t="s">
        <v>70</v>
      </c>
      <c r="R990" s="115">
        <f>J990*L990*O990</f>
        <v>3240000</v>
      </c>
      <c r="S990" s="188"/>
      <c r="T990" s="7"/>
    </row>
    <row r="991" spans="1:20" s="189" customFormat="1" ht="15" customHeight="1" x14ac:dyDescent="0.15">
      <c r="A991" s="28"/>
      <c r="B991" s="140"/>
      <c r="C991" s="247"/>
      <c r="D991" s="247"/>
      <c r="E991" s="247"/>
      <c r="F991" s="247"/>
      <c r="G991" s="427"/>
      <c r="H991" s="427"/>
      <c r="I991" s="23" t="s">
        <v>392</v>
      </c>
      <c r="J991" s="24">
        <v>70000</v>
      </c>
      <c r="K991" s="227" t="s">
        <v>747</v>
      </c>
      <c r="L991" s="338">
        <v>1</v>
      </c>
      <c r="M991" s="227" t="s">
        <v>700</v>
      </c>
      <c r="N991" s="227" t="s">
        <v>602</v>
      </c>
      <c r="O991" s="338">
        <v>12</v>
      </c>
      <c r="P991" s="227" t="s">
        <v>619</v>
      </c>
      <c r="Q991" s="25" t="s">
        <v>70</v>
      </c>
      <c r="R991" s="115">
        <f>J991*L991*O991</f>
        <v>840000</v>
      </c>
      <c r="S991" s="188"/>
      <c r="T991" s="7"/>
    </row>
    <row r="992" spans="1:20" s="189" customFormat="1" ht="15" customHeight="1" x14ac:dyDescent="0.15">
      <c r="A992" s="28"/>
      <c r="B992" s="140"/>
      <c r="C992" s="247"/>
      <c r="D992" s="247"/>
      <c r="E992" s="247"/>
      <c r="F992" s="247"/>
      <c r="G992" s="427"/>
      <c r="H992" s="427"/>
      <c r="I992" s="23" t="s">
        <v>393</v>
      </c>
      <c r="J992" s="24">
        <v>2200</v>
      </c>
      <c r="K992" s="227" t="s">
        <v>747</v>
      </c>
      <c r="L992" s="338">
        <v>13</v>
      </c>
      <c r="M992" s="227" t="s">
        <v>764</v>
      </c>
      <c r="N992" s="227" t="s">
        <v>602</v>
      </c>
      <c r="O992" s="338">
        <v>12</v>
      </c>
      <c r="P992" s="227" t="s">
        <v>769</v>
      </c>
      <c r="Q992" s="25" t="s">
        <v>70</v>
      </c>
      <c r="R992" s="115">
        <f>J992*L992*O992</f>
        <v>343200</v>
      </c>
      <c r="S992" s="188"/>
      <c r="T992" s="7"/>
    </row>
    <row r="993" spans="1:20" s="189" customFormat="1" ht="15" customHeight="1" x14ac:dyDescent="0.15">
      <c r="A993" s="28"/>
      <c r="B993" s="28"/>
      <c r="C993" s="247"/>
      <c r="D993" s="247"/>
      <c r="E993" s="247"/>
      <c r="F993" s="247"/>
      <c r="G993" s="427"/>
      <c r="H993" s="427"/>
      <c r="I993" s="23"/>
      <c r="J993" s="227"/>
      <c r="K993" s="227"/>
      <c r="L993" s="227"/>
      <c r="M993" s="227"/>
      <c r="N993" s="227"/>
      <c r="O993" s="227"/>
      <c r="P993" s="227"/>
      <c r="Q993" s="25"/>
      <c r="R993" s="115"/>
      <c r="S993" s="188"/>
      <c r="T993" s="7"/>
    </row>
    <row r="994" spans="1:20" s="189" customFormat="1" ht="15" customHeight="1" x14ac:dyDescent="0.15">
      <c r="A994" s="28"/>
      <c r="B994" s="28"/>
      <c r="C994" s="247"/>
      <c r="D994" s="247"/>
      <c r="E994" s="247"/>
      <c r="F994" s="247"/>
      <c r="G994" s="427"/>
      <c r="H994" s="427"/>
      <c r="I994" s="23" t="s">
        <v>771</v>
      </c>
      <c r="J994" s="227"/>
      <c r="K994" s="227"/>
      <c r="L994" s="227"/>
      <c r="M994" s="227"/>
      <c r="N994" s="227"/>
      <c r="O994" s="227"/>
      <c r="P994" s="227"/>
      <c r="Q994" s="25"/>
      <c r="R994" s="115">
        <f>SUM(R995:R1002)</f>
        <v>2785267064</v>
      </c>
      <c r="S994" s="188"/>
      <c r="T994" s="7"/>
    </row>
    <row r="995" spans="1:20" s="189" customFormat="1" ht="15" customHeight="1" x14ac:dyDescent="0.15">
      <c r="A995" s="28"/>
      <c r="B995" s="28"/>
      <c r="C995" s="247"/>
      <c r="D995" s="247"/>
      <c r="E995" s="247"/>
      <c r="F995" s="247"/>
      <c r="G995" s="427"/>
      <c r="H995" s="427"/>
      <c r="I995" s="23" t="s">
        <v>394</v>
      </c>
      <c r="J995" s="124">
        <v>6700</v>
      </c>
      <c r="K995" s="25" t="s">
        <v>67</v>
      </c>
      <c r="L995" s="651">
        <v>348000</v>
      </c>
      <c r="M995" s="651"/>
      <c r="N995" s="651"/>
      <c r="O995" s="196" t="s">
        <v>170</v>
      </c>
      <c r="P995" s="196"/>
      <c r="Q995" s="196" t="s">
        <v>70</v>
      </c>
      <c r="R995" s="115">
        <f>J995*L995</f>
        <v>2331600000</v>
      </c>
      <c r="S995" s="188"/>
      <c r="T995" s="7"/>
    </row>
    <row r="996" spans="1:20" s="189" customFormat="1" ht="15" customHeight="1" x14ac:dyDescent="0.15">
      <c r="A996" s="28"/>
      <c r="B996" s="28"/>
      <c r="C996" s="247"/>
      <c r="D996" s="247"/>
      <c r="E996" s="247"/>
      <c r="F996" s="247"/>
      <c r="G996" s="427"/>
      <c r="H996" s="427"/>
      <c r="I996" s="23" t="s">
        <v>395</v>
      </c>
      <c r="J996" s="290">
        <f>R995</f>
        <v>2331600000</v>
      </c>
      <c r="K996" s="25" t="s">
        <v>67</v>
      </c>
      <c r="L996" s="333">
        <v>10.054</v>
      </c>
      <c r="M996" s="196" t="s">
        <v>396</v>
      </c>
      <c r="N996" s="196"/>
      <c r="O996" s="196"/>
      <c r="P996" s="196"/>
      <c r="Q996" s="196" t="s">
        <v>70</v>
      </c>
      <c r="R996" s="115">
        <f>J996*L996%</f>
        <v>234419064</v>
      </c>
      <c r="S996" s="188"/>
      <c r="T996" s="7"/>
    </row>
    <row r="997" spans="1:20" s="189" customFormat="1" ht="15" customHeight="1" x14ac:dyDescent="0.15">
      <c r="A997" s="28"/>
      <c r="B997" s="28"/>
      <c r="C997" s="247"/>
      <c r="D997" s="247"/>
      <c r="E997" s="247"/>
      <c r="F997" s="247"/>
      <c r="G997" s="427"/>
      <c r="H997" s="427"/>
      <c r="I997" s="23" t="s">
        <v>397</v>
      </c>
      <c r="J997" s="290">
        <f>R995</f>
        <v>2331600000</v>
      </c>
      <c r="K997" s="25" t="s">
        <v>67</v>
      </c>
      <c r="L997" s="333">
        <v>12</v>
      </c>
      <c r="M997" s="196" t="s">
        <v>69</v>
      </c>
      <c r="N997" s="196"/>
      <c r="O997" s="196"/>
      <c r="P997" s="196"/>
      <c r="Q997" s="196" t="s">
        <v>70</v>
      </c>
      <c r="R997" s="115">
        <f>J997/12</f>
        <v>194300000</v>
      </c>
      <c r="S997" s="188"/>
      <c r="T997" s="7"/>
    </row>
    <row r="998" spans="1:20" s="189" customFormat="1" ht="15" customHeight="1" x14ac:dyDescent="0.15">
      <c r="A998" s="28"/>
      <c r="B998" s="28"/>
      <c r="C998" s="140"/>
      <c r="D998" s="135"/>
      <c r="E998" s="84"/>
      <c r="F998" s="84"/>
      <c r="G998" s="415"/>
      <c r="H998" s="407"/>
      <c r="I998" s="23" t="s">
        <v>398</v>
      </c>
      <c r="J998" s="124">
        <v>30000</v>
      </c>
      <c r="K998" s="25" t="s">
        <v>67</v>
      </c>
      <c r="L998" s="338">
        <v>207</v>
      </c>
      <c r="M998" s="227" t="s">
        <v>68</v>
      </c>
      <c r="N998" s="227"/>
      <c r="O998" s="227"/>
      <c r="P998" s="227"/>
      <c r="Q998" s="25" t="s">
        <v>70</v>
      </c>
      <c r="R998" s="115">
        <f>J998*L998</f>
        <v>6210000</v>
      </c>
      <c r="S998" s="188"/>
      <c r="T998" s="7"/>
    </row>
    <row r="999" spans="1:20" s="189" customFormat="1" ht="15" customHeight="1" x14ac:dyDescent="0.15">
      <c r="A999" s="28"/>
      <c r="B999" s="28"/>
      <c r="C999" s="140"/>
      <c r="D999" s="140"/>
      <c r="E999" s="84"/>
      <c r="F999" s="84"/>
      <c r="G999" s="415"/>
      <c r="H999" s="407"/>
      <c r="I999" s="25" t="s">
        <v>399</v>
      </c>
      <c r="J999" s="124">
        <v>10000</v>
      </c>
      <c r="K999" s="25" t="s">
        <v>67</v>
      </c>
      <c r="L999" s="338">
        <v>207</v>
      </c>
      <c r="M999" s="227" t="s">
        <v>68</v>
      </c>
      <c r="N999" s="227"/>
      <c r="O999" s="227"/>
      <c r="P999" s="227"/>
      <c r="Q999" s="25" t="s">
        <v>70</v>
      </c>
      <c r="R999" s="115">
        <f>J999*L999</f>
        <v>2070000</v>
      </c>
      <c r="S999" s="188"/>
      <c r="T999" s="7"/>
    </row>
    <row r="1000" spans="1:20" s="189" customFormat="1" ht="15" customHeight="1" x14ac:dyDescent="0.15">
      <c r="A1000" s="28"/>
      <c r="B1000" s="28"/>
      <c r="C1000" s="140"/>
      <c r="D1000" s="140"/>
      <c r="E1000" s="84"/>
      <c r="F1000" s="84"/>
      <c r="G1000" s="415"/>
      <c r="H1000" s="407"/>
      <c r="I1000" s="25" t="s">
        <v>400</v>
      </c>
      <c r="J1000" s="124">
        <v>3000</v>
      </c>
      <c r="K1000" s="25" t="s">
        <v>67</v>
      </c>
      <c r="L1000" s="338">
        <v>3</v>
      </c>
      <c r="M1000" s="227" t="s">
        <v>68</v>
      </c>
      <c r="N1000" s="227" t="s">
        <v>67</v>
      </c>
      <c r="O1000" s="338">
        <v>12</v>
      </c>
      <c r="P1000" s="227" t="s">
        <v>72</v>
      </c>
      <c r="Q1000" s="25" t="s">
        <v>70</v>
      </c>
      <c r="R1000" s="115">
        <f>J1000*L1000*O1000</f>
        <v>108000</v>
      </c>
      <c r="S1000" s="188"/>
      <c r="T1000" s="7"/>
    </row>
    <row r="1001" spans="1:20" s="189" customFormat="1" ht="15" customHeight="1" x14ac:dyDescent="0.15">
      <c r="A1001" s="28"/>
      <c r="B1001" s="28"/>
      <c r="C1001" s="140"/>
      <c r="D1001" s="135"/>
      <c r="E1001" s="84"/>
      <c r="F1001" s="84"/>
      <c r="G1001" s="415"/>
      <c r="H1001" s="407"/>
      <c r="I1001" s="25" t="s">
        <v>401</v>
      </c>
      <c r="J1001" s="124">
        <v>5000</v>
      </c>
      <c r="K1001" s="25" t="s">
        <v>67</v>
      </c>
      <c r="L1001" s="338">
        <v>207</v>
      </c>
      <c r="M1001" s="227" t="s">
        <v>68</v>
      </c>
      <c r="N1001" s="227" t="s">
        <v>67</v>
      </c>
      <c r="O1001" s="338">
        <v>4</v>
      </c>
      <c r="P1001" s="227" t="s">
        <v>72</v>
      </c>
      <c r="Q1001" s="25" t="s">
        <v>70</v>
      </c>
      <c r="R1001" s="115">
        <f>J1001*L1001*O1001</f>
        <v>4140000</v>
      </c>
      <c r="S1001" s="188"/>
      <c r="T1001" s="7"/>
    </row>
    <row r="1002" spans="1:20" s="189" customFormat="1" ht="15" customHeight="1" x14ac:dyDescent="0.15">
      <c r="A1002" s="28"/>
      <c r="B1002" s="28"/>
      <c r="C1002" s="140"/>
      <c r="D1002" s="135"/>
      <c r="E1002" s="84"/>
      <c r="F1002" s="84"/>
      <c r="G1002" s="415"/>
      <c r="H1002" s="407"/>
      <c r="I1002" s="25" t="s">
        <v>402</v>
      </c>
      <c r="J1002" s="124">
        <v>30000</v>
      </c>
      <c r="K1002" s="25" t="s">
        <v>67</v>
      </c>
      <c r="L1002" s="338">
        <v>207</v>
      </c>
      <c r="M1002" s="227" t="s">
        <v>68</v>
      </c>
      <c r="N1002" s="227" t="s">
        <v>67</v>
      </c>
      <c r="O1002" s="338">
        <v>2</v>
      </c>
      <c r="P1002" s="227" t="s">
        <v>72</v>
      </c>
      <c r="Q1002" s="25" t="s">
        <v>70</v>
      </c>
      <c r="R1002" s="115">
        <f>J1002*L1002*O1002</f>
        <v>12420000</v>
      </c>
      <c r="S1002" s="188"/>
      <c r="T1002" s="7"/>
    </row>
    <row r="1003" spans="1:20" s="189" customFormat="1" ht="15" customHeight="1" x14ac:dyDescent="0.15">
      <c r="A1003" s="28"/>
      <c r="B1003" s="28"/>
      <c r="C1003" s="140"/>
      <c r="D1003" s="135"/>
      <c r="E1003" s="84"/>
      <c r="F1003" s="84"/>
      <c r="G1003" s="415"/>
      <c r="H1003" s="407"/>
      <c r="I1003" s="25"/>
      <c r="J1003" s="290"/>
      <c r="K1003" s="25"/>
      <c r="L1003" s="227"/>
      <c r="M1003" s="227"/>
      <c r="N1003" s="227"/>
      <c r="O1003" s="227"/>
      <c r="P1003" s="227"/>
      <c r="Q1003" s="25"/>
      <c r="R1003" s="115"/>
      <c r="S1003" s="188"/>
      <c r="T1003" s="7"/>
    </row>
    <row r="1004" spans="1:20" s="189" customFormat="1" ht="15" customHeight="1" x14ac:dyDescent="0.15">
      <c r="A1004" s="28"/>
      <c r="B1004" s="28"/>
      <c r="C1004" s="140"/>
      <c r="D1004" s="135"/>
      <c r="E1004" s="84"/>
      <c r="F1004" s="84"/>
      <c r="G1004" s="415"/>
      <c r="H1004" s="407"/>
      <c r="I1004" s="25" t="s">
        <v>780</v>
      </c>
      <c r="J1004" s="290"/>
      <c r="K1004" s="25"/>
      <c r="L1004" s="227"/>
      <c r="M1004" s="227"/>
      <c r="N1004" s="227"/>
      <c r="O1004" s="227"/>
      <c r="P1004" s="227"/>
      <c r="Q1004" s="25"/>
      <c r="R1004" s="115">
        <f>SUM(R1005:R1013)</f>
        <v>4181000</v>
      </c>
      <c r="S1004" s="188"/>
      <c r="T1004" s="7"/>
    </row>
    <row r="1005" spans="1:20" s="189" customFormat="1" ht="15" customHeight="1" x14ac:dyDescent="0.15">
      <c r="A1005" s="28"/>
      <c r="B1005" s="28"/>
      <c r="C1005" s="140"/>
      <c r="D1005" s="135"/>
      <c r="E1005" s="84"/>
      <c r="F1005" s="84"/>
      <c r="G1005" s="415"/>
      <c r="H1005" s="407"/>
      <c r="I1005" s="25" t="s">
        <v>403</v>
      </c>
      <c r="J1005" s="124">
        <v>200000</v>
      </c>
      <c r="K1005" s="25" t="s">
        <v>67</v>
      </c>
      <c r="L1005" s="338">
        <v>1</v>
      </c>
      <c r="M1005" s="227" t="s">
        <v>72</v>
      </c>
      <c r="N1005" s="227"/>
      <c r="O1005" s="227"/>
      <c r="P1005" s="227"/>
      <c r="Q1005" s="25" t="s">
        <v>70</v>
      </c>
      <c r="R1005" s="115">
        <f>J1005*L1005</f>
        <v>200000</v>
      </c>
      <c r="S1005" s="188"/>
      <c r="T1005" s="7"/>
    </row>
    <row r="1006" spans="1:20" s="189" customFormat="1" ht="15" customHeight="1" x14ac:dyDescent="0.15">
      <c r="A1006" s="28"/>
      <c r="B1006" s="28"/>
      <c r="C1006" s="140"/>
      <c r="D1006" s="135"/>
      <c r="E1006" s="84"/>
      <c r="F1006" s="84"/>
      <c r="G1006" s="415"/>
      <c r="H1006" s="407"/>
      <c r="I1006" s="25" t="s">
        <v>404</v>
      </c>
      <c r="J1006" s="124">
        <v>200000</v>
      </c>
      <c r="K1006" s="25" t="s">
        <v>67</v>
      </c>
      <c r="L1006" s="338">
        <v>6</v>
      </c>
      <c r="M1006" s="227" t="s">
        <v>294</v>
      </c>
      <c r="N1006" s="227" t="s">
        <v>67</v>
      </c>
      <c r="O1006" s="338">
        <v>1</v>
      </c>
      <c r="P1006" s="227" t="s">
        <v>72</v>
      </c>
      <c r="Q1006" s="25" t="s">
        <v>70</v>
      </c>
      <c r="R1006" s="115">
        <f>J1006*L1006*O1006</f>
        <v>1200000</v>
      </c>
      <c r="S1006" s="188"/>
      <c r="T1006" s="7"/>
    </row>
    <row r="1007" spans="1:20" s="189" customFormat="1" ht="15" customHeight="1" x14ac:dyDescent="0.15">
      <c r="A1007" s="28"/>
      <c r="B1007" s="28"/>
      <c r="C1007" s="140"/>
      <c r="D1007" s="135"/>
      <c r="E1007" s="84"/>
      <c r="F1007" s="84"/>
      <c r="G1007" s="415"/>
      <c r="H1007" s="407"/>
      <c r="I1007" s="25" t="s">
        <v>772</v>
      </c>
      <c r="J1007" s="124">
        <v>25000</v>
      </c>
      <c r="K1007" s="25" t="s">
        <v>67</v>
      </c>
      <c r="L1007" s="338">
        <v>24</v>
      </c>
      <c r="M1007" s="227" t="s">
        <v>68</v>
      </c>
      <c r="N1007" s="227" t="s">
        <v>67</v>
      </c>
      <c r="O1007" s="338">
        <v>1</v>
      </c>
      <c r="P1007" s="227" t="s">
        <v>72</v>
      </c>
      <c r="Q1007" s="25" t="s">
        <v>70</v>
      </c>
      <c r="R1007" s="115">
        <f>J1007*L1007*O1007</f>
        <v>600000</v>
      </c>
      <c r="S1007" s="188"/>
      <c r="T1007" s="7"/>
    </row>
    <row r="1008" spans="1:20" s="189" customFormat="1" ht="15" customHeight="1" x14ac:dyDescent="0.15">
      <c r="A1008" s="28"/>
      <c r="B1008" s="28"/>
      <c r="C1008" s="140"/>
      <c r="D1008" s="135"/>
      <c r="E1008" s="84"/>
      <c r="F1008" s="84"/>
      <c r="G1008" s="415"/>
      <c r="H1008" s="407"/>
      <c r="I1008" s="25" t="s">
        <v>405</v>
      </c>
      <c r="J1008" s="124">
        <v>33000</v>
      </c>
      <c r="K1008" s="25" t="s">
        <v>67</v>
      </c>
      <c r="L1008" s="338">
        <v>24</v>
      </c>
      <c r="M1008" s="227" t="s">
        <v>68</v>
      </c>
      <c r="N1008" s="227" t="s">
        <v>67</v>
      </c>
      <c r="O1008" s="338">
        <v>1</v>
      </c>
      <c r="P1008" s="227" t="s">
        <v>72</v>
      </c>
      <c r="Q1008" s="25" t="s">
        <v>70</v>
      </c>
      <c r="R1008" s="115">
        <f>J1008*L1008*O1008</f>
        <v>792000</v>
      </c>
      <c r="S1008" s="188"/>
      <c r="T1008" s="7"/>
    </row>
    <row r="1009" spans="1:20" s="189" customFormat="1" ht="15" customHeight="1" x14ac:dyDescent="0.15">
      <c r="A1009" s="28"/>
      <c r="B1009" s="28"/>
      <c r="C1009" s="140"/>
      <c r="D1009" s="313"/>
      <c r="E1009" s="84"/>
      <c r="F1009" s="84"/>
      <c r="G1009" s="415"/>
      <c r="H1009" s="407"/>
      <c r="I1009" s="25" t="s">
        <v>773</v>
      </c>
      <c r="J1009" s="124">
        <v>100000</v>
      </c>
      <c r="K1009" s="25" t="s">
        <v>67</v>
      </c>
      <c r="L1009" s="338">
        <v>1</v>
      </c>
      <c r="M1009" s="227" t="s">
        <v>72</v>
      </c>
      <c r="N1009" s="227"/>
      <c r="O1009" s="227"/>
      <c r="P1009" s="227"/>
      <c r="Q1009" s="25" t="s">
        <v>70</v>
      </c>
      <c r="R1009" s="115">
        <f>J1009*L1009</f>
        <v>100000</v>
      </c>
      <c r="S1009" s="188"/>
      <c r="T1009" s="7"/>
    </row>
    <row r="1010" spans="1:20" s="189" customFormat="1" ht="15" customHeight="1" x14ac:dyDescent="0.15">
      <c r="A1010" s="28"/>
      <c r="B1010" s="28"/>
      <c r="C1010" s="140"/>
      <c r="D1010" s="135"/>
      <c r="E1010" s="84"/>
      <c r="F1010" s="84"/>
      <c r="G1010" s="415"/>
      <c r="H1010" s="407"/>
      <c r="I1010" s="25" t="s">
        <v>774</v>
      </c>
      <c r="J1010" s="124">
        <v>10000</v>
      </c>
      <c r="K1010" s="25" t="s">
        <v>67</v>
      </c>
      <c r="L1010" s="338">
        <v>24</v>
      </c>
      <c r="M1010" s="227" t="s">
        <v>68</v>
      </c>
      <c r="N1010" s="227" t="s">
        <v>67</v>
      </c>
      <c r="O1010" s="338">
        <v>3</v>
      </c>
      <c r="P1010" s="227" t="s">
        <v>775</v>
      </c>
      <c r="Q1010" s="25" t="s">
        <v>70</v>
      </c>
      <c r="R1010" s="115">
        <f>J1010*L1010*O1010</f>
        <v>720000</v>
      </c>
      <c r="S1010" s="188"/>
      <c r="T1010" s="7"/>
    </row>
    <row r="1011" spans="1:20" s="189" customFormat="1" ht="15" customHeight="1" x14ac:dyDescent="0.15">
      <c r="A1011" s="28"/>
      <c r="B1011" s="28"/>
      <c r="C1011" s="140"/>
      <c r="D1011" s="313"/>
      <c r="E1011" s="84"/>
      <c r="F1011" s="84"/>
      <c r="G1011" s="415"/>
      <c r="H1011" s="407"/>
      <c r="I1011" s="25" t="s">
        <v>776</v>
      </c>
      <c r="J1011" s="124">
        <v>3000</v>
      </c>
      <c r="K1011" s="25" t="s">
        <v>67</v>
      </c>
      <c r="L1011" s="338">
        <v>24</v>
      </c>
      <c r="M1011" s="227" t="s">
        <v>68</v>
      </c>
      <c r="N1011" s="227" t="s">
        <v>67</v>
      </c>
      <c r="O1011" s="338">
        <v>2</v>
      </c>
      <c r="P1011" s="227" t="s">
        <v>72</v>
      </c>
      <c r="Q1011" s="25" t="s">
        <v>70</v>
      </c>
      <c r="R1011" s="115">
        <f>J1011*L1011*O1011</f>
        <v>144000</v>
      </c>
      <c r="S1011" s="188"/>
      <c r="T1011" s="7"/>
    </row>
    <row r="1012" spans="1:20" s="189" customFormat="1" ht="15" customHeight="1" x14ac:dyDescent="0.15">
      <c r="A1012" s="28"/>
      <c r="B1012" s="28"/>
      <c r="C1012" s="140"/>
      <c r="D1012" s="313"/>
      <c r="E1012" s="84"/>
      <c r="F1012" s="84"/>
      <c r="G1012" s="415"/>
      <c r="H1012" s="407"/>
      <c r="I1012" s="25" t="s">
        <v>778</v>
      </c>
      <c r="J1012" s="124">
        <v>20000</v>
      </c>
      <c r="K1012" s="25" t="s">
        <v>67</v>
      </c>
      <c r="L1012" s="338">
        <v>20</v>
      </c>
      <c r="M1012" s="227" t="s">
        <v>68</v>
      </c>
      <c r="N1012" s="227" t="s">
        <v>67</v>
      </c>
      <c r="O1012" s="338">
        <v>1</v>
      </c>
      <c r="P1012" s="227" t="s">
        <v>72</v>
      </c>
      <c r="Q1012" s="25" t="s">
        <v>70</v>
      </c>
      <c r="R1012" s="115">
        <f>J1012*L1012*O1012</f>
        <v>400000</v>
      </c>
      <c r="S1012" s="188"/>
      <c r="T1012" s="7"/>
    </row>
    <row r="1013" spans="1:20" s="189" customFormat="1" ht="15" customHeight="1" x14ac:dyDescent="0.15">
      <c r="A1013" s="28"/>
      <c r="B1013" s="28"/>
      <c r="C1013" s="140"/>
      <c r="D1013" s="135"/>
      <c r="E1013" s="84"/>
      <c r="F1013" s="84"/>
      <c r="G1013" s="415"/>
      <c r="H1013" s="407"/>
      <c r="I1013" s="25" t="s">
        <v>406</v>
      </c>
      <c r="J1013" s="124">
        <v>25000</v>
      </c>
      <c r="K1013" s="25" t="s">
        <v>67</v>
      </c>
      <c r="L1013" s="338">
        <v>1</v>
      </c>
      <c r="M1013" s="227" t="s">
        <v>72</v>
      </c>
      <c r="N1013" s="227"/>
      <c r="O1013" s="227"/>
      <c r="P1013" s="227"/>
      <c r="Q1013" s="25" t="s">
        <v>70</v>
      </c>
      <c r="R1013" s="115">
        <f>J1013*L1013</f>
        <v>25000</v>
      </c>
      <c r="S1013" s="188"/>
      <c r="T1013" s="7"/>
    </row>
    <row r="1014" spans="1:20" s="189" customFormat="1" ht="15" customHeight="1" x14ac:dyDescent="0.15">
      <c r="A1014" s="28"/>
      <c r="B1014" s="28"/>
      <c r="C1014" s="140"/>
      <c r="D1014" s="135"/>
      <c r="E1014" s="84"/>
      <c r="F1014" s="84"/>
      <c r="G1014" s="415"/>
      <c r="H1014" s="407"/>
      <c r="I1014" s="25"/>
      <c r="J1014" s="124"/>
      <c r="K1014" s="25"/>
      <c r="L1014" s="227"/>
      <c r="M1014" s="227"/>
      <c r="N1014" s="227"/>
      <c r="O1014" s="227"/>
      <c r="P1014" s="227"/>
      <c r="Q1014" s="25"/>
      <c r="R1014" s="115"/>
      <c r="S1014" s="188"/>
      <c r="T1014" s="7"/>
    </row>
    <row r="1015" spans="1:20" s="189" customFormat="1" ht="15" customHeight="1" x14ac:dyDescent="0.15">
      <c r="A1015" s="28"/>
      <c r="B1015" s="28"/>
      <c r="C1015" s="140"/>
      <c r="D1015" s="135"/>
      <c r="E1015" s="84"/>
      <c r="F1015" s="84"/>
      <c r="G1015" s="415"/>
      <c r="H1015" s="407"/>
      <c r="I1015" s="25" t="s">
        <v>783</v>
      </c>
      <c r="J1015" s="227"/>
      <c r="K1015" s="227"/>
      <c r="L1015" s="227"/>
      <c r="M1015" s="227"/>
      <c r="N1015" s="227"/>
      <c r="O1015" s="227"/>
      <c r="P1015" s="227"/>
      <c r="Q1015" s="25"/>
      <c r="R1015" s="115">
        <f>SUM(R1016:R1020)</f>
        <v>9881000</v>
      </c>
      <c r="S1015" s="188"/>
      <c r="T1015" s="7"/>
    </row>
    <row r="1016" spans="1:20" s="189" customFormat="1" ht="15" customHeight="1" x14ac:dyDescent="0.15">
      <c r="A1016" s="28"/>
      <c r="B1016" s="28"/>
      <c r="C1016" s="140"/>
      <c r="D1016" s="135"/>
      <c r="E1016" s="84"/>
      <c r="F1016" s="84"/>
      <c r="G1016" s="402"/>
      <c r="H1016" s="407"/>
      <c r="I1016" s="25" t="s">
        <v>407</v>
      </c>
      <c r="J1016" s="124">
        <v>33000</v>
      </c>
      <c r="K1016" s="25" t="s">
        <v>67</v>
      </c>
      <c r="L1016" s="25">
        <v>207</v>
      </c>
      <c r="M1016" s="141" t="s">
        <v>68</v>
      </c>
      <c r="N1016" s="227" t="s">
        <v>67</v>
      </c>
      <c r="O1016" s="25">
        <v>1</v>
      </c>
      <c r="P1016" s="25" t="s">
        <v>72</v>
      </c>
      <c r="Q1016" s="25" t="s">
        <v>70</v>
      </c>
      <c r="R1016" s="115">
        <f>J1016*L1016*O1016</f>
        <v>6831000</v>
      </c>
      <c r="S1016" s="188"/>
      <c r="T1016" s="7"/>
    </row>
    <row r="1017" spans="1:20" s="189" customFormat="1" ht="15" customHeight="1" x14ac:dyDescent="0.15">
      <c r="A1017" s="28"/>
      <c r="B1017" s="28"/>
      <c r="C1017" s="140"/>
      <c r="D1017" s="135"/>
      <c r="E1017" s="84"/>
      <c r="F1017" s="84"/>
      <c r="G1017" s="415"/>
      <c r="H1017" s="407"/>
      <c r="I1017" s="25" t="s">
        <v>408</v>
      </c>
      <c r="J1017" s="124">
        <v>100000</v>
      </c>
      <c r="K1017" s="25" t="s">
        <v>67</v>
      </c>
      <c r="L1017" s="338">
        <v>10</v>
      </c>
      <c r="M1017" s="227" t="s">
        <v>68</v>
      </c>
      <c r="N1017" s="227"/>
      <c r="O1017" s="227"/>
      <c r="P1017" s="227" t="s">
        <v>72</v>
      </c>
      <c r="Q1017" s="25" t="s">
        <v>70</v>
      </c>
      <c r="R1017" s="115">
        <f>J1017*L1017</f>
        <v>1000000</v>
      </c>
      <c r="S1017" s="188"/>
      <c r="T1017" s="7"/>
    </row>
    <row r="1018" spans="1:20" s="189" customFormat="1" ht="15" customHeight="1" x14ac:dyDescent="0.15">
      <c r="A1018" s="28"/>
      <c r="B1018" s="28"/>
      <c r="C1018" s="140"/>
      <c r="D1018" s="135"/>
      <c r="E1018" s="84"/>
      <c r="F1018" s="84"/>
      <c r="G1018" s="415"/>
      <c r="H1018" s="407"/>
      <c r="I1018" s="25" t="s">
        <v>409</v>
      </c>
      <c r="J1018" s="124">
        <v>50000</v>
      </c>
      <c r="K1018" s="25" t="s">
        <v>67</v>
      </c>
      <c r="L1018" s="338">
        <v>10</v>
      </c>
      <c r="M1018" s="227" t="s">
        <v>68</v>
      </c>
      <c r="N1018" s="227"/>
      <c r="O1018" s="227"/>
      <c r="P1018" s="227"/>
      <c r="Q1018" s="25" t="s">
        <v>70</v>
      </c>
      <c r="R1018" s="115">
        <f>J1018*L1018</f>
        <v>500000</v>
      </c>
      <c r="S1018" s="188"/>
      <c r="T1018" s="7"/>
    </row>
    <row r="1019" spans="1:20" s="189" customFormat="1" ht="15" customHeight="1" x14ac:dyDescent="0.15">
      <c r="A1019" s="28"/>
      <c r="B1019" s="28"/>
      <c r="C1019" s="140"/>
      <c r="D1019" s="135"/>
      <c r="E1019" s="84"/>
      <c r="F1019" s="84"/>
      <c r="G1019" s="415"/>
      <c r="H1019" s="407"/>
      <c r="I1019" s="25" t="s">
        <v>410</v>
      </c>
      <c r="J1019" s="124">
        <v>3500</v>
      </c>
      <c r="K1019" s="25" t="s">
        <v>67</v>
      </c>
      <c r="L1019" s="338">
        <v>300</v>
      </c>
      <c r="M1019" s="227" t="s">
        <v>200</v>
      </c>
      <c r="N1019" s="227"/>
      <c r="O1019" s="227"/>
      <c r="P1019" s="227"/>
      <c r="Q1019" s="25" t="s">
        <v>70</v>
      </c>
      <c r="R1019" s="115">
        <f>J1019*L1019</f>
        <v>1050000</v>
      </c>
      <c r="S1019" s="188"/>
      <c r="T1019" s="7"/>
    </row>
    <row r="1020" spans="1:20" s="189" customFormat="1" ht="15" customHeight="1" x14ac:dyDescent="0.15">
      <c r="A1020" s="28"/>
      <c r="B1020" s="28"/>
      <c r="C1020" s="140"/>
      <c r="D1020" s="313"/>
      <c r="E1020" s="84"/>
      <c r="F1020" s="84"/>
      <c r="G1020" s="415"/>
      <c r="H1020" s="407"/>
      <c r="I1020" s="25" t="s">
        <v>781</v>
      </c>
      <c r="J1020" s="124">
        <v>250000</v>
      </c>
      <c r="K1020" s="25" t="s">
        <v>602</v>
      </c>
      <c r="L1020" s="338">
        <v>2</v>
      </c>
      <c r="M1020" s="227" t="s">
        <v>629</v>
      </c>
      <c r="N1020" s="227"/>
      <c r="O1020" s="227"/>
      <c r="P1020" s="227"/>
      <c r="Q1020" s="25" t="s">
        <v>782</v>
      </c>
      <c r="R1020" s="115">
        <f>J1020*L1020</f>
        <v>500000</v>
      </c>
      <c r="S1020" s="188"/>
      <c r="T1020" s="7"/>
    </row>
    <row r="1021" spans="1:20" s="189" customFormat="1" ht="15" customHeight="1" x14ac:dyDescent="0.15">
      <c r="A1021" s="28"/>
      <c r="B1021" s="28"/>
      <c r="C1021" s="140"/>
      <c r="D1021" s="313"/>
      <c r="E1021" s="84"/>
      <c r="F1021" s="84"/>
      <c r="G1021" s="415"/>
      <c r="H1021" s="407"/>
      <c r="I1021" s="25"/>
      <c r="J1021" s="124"/>
      <c r="K1021" s="25"/>
      <c r="L1021" s="227"/>
      <c r="M1021" s="227"/>
      <c r="N1021" s="227"/>
      <c r="O1021" s="227"/>
      <c r="P1021" s="227"/>
      <c r="Q1021" s="25"/>
      <c r="R1021" s="115"/>
      <c r="S1021" s="188"/>
      <c r="T1021" s="7"/>
    </row>
    <row r="1022" spans="1:20" s="189" customFormat="1" ht="15" customHeight="1" x14ac:dyDescent="0.15">
      <c r="A1022" s="28"/>
      <c r="B1022" s="28"/>
      <c r="C1022" s="140"/>
      <c r="D1022" s="135"/>
      <c r="E1022" s="84"/>
      <c r="F1022" s="84"/>
      <c r="G1022" s="415"/>
      <c r="H1022" s="407"/>
      <c r="I1022" s="25" t="s">
        <v>784</v>
      </c>
      <c r="J1022" s="227"/>
      <c r="K1022" s="227"/>
      <c r="L1022" s="227"/>
      <c r="M1022" s="227"/>
      <c r="N1022" s="227"/>
      <c r="O1022" s="227"/>
      <c r="P1022" s="227"/>
      <c r="Q1022" s="25"/>
      <c r="R1022" s="115">
        <f>SUM(R1023:R1026)</f>
        <v>23220000</v>
      </c>
      <c r="S1022" s="188"/>
      <c r="T1022" s="7"/>
    </row>
    <row r="1023" spans="1:20" s="189" customFormat="1" ht="15" customHeight="1" x14ac:dyDescent="0.15">
      <c r="A1023" s="28"/>
      <c r="B1023" s="28"/>
      <c r="C1023" s="140"/>
      <c r="D1023" s="135"/>
      <c r="E1023" s="84"/>
      <c r="F1023" s="84"/>
      <c r="G1023" s="415"/>
      <c r="H1023" s="407"/>
      <c r="I1023" s="25" t="s">
        <v>411</v>
      </c>
      <c r="J1023" s="124">
        <v>20000</v>
      </c>
      <c r="K1023" s="25" t="s">
        <v>67</v>
      </c>
      <c r="L1023" s="25">
        <v>50</v>
      </c>
      <c r="M1023" s="141" t="s">
        <v>68</v>
      </c>
      <c r="N1023" s="227" t="s">
        <v>67</v>
      </c>
      <c r="O1023" s="25">
        <v>6</v>
      </c>
      <c r="P1023" s="25" t="s">
        <v>72</v>
      </c>
      <c r="Q1023" s="25" t="s">
        <v>70</v>
      </c>
      <c r="R1023" s="115">
        <f>J1023*L1023*O1023</f>
        <v>6000000</v>
      </c>
      <c r="S1023" s="188"/>
      <c r="T1023" s="7"/>
    </row>
    <row r="1024" spans="1:20" s="189" customFormat="1" ht="15" customHeight="1" x14ac:dyDescent="0.15">
      <c r="A1024" s="28"/>
      <c r="B1024" s="28"/>
      <c r="C1024" s="140"/>
      <c r="D1024" s="135"/>
      <c r="E1024" s="84"/>
      <c r="F1024" s="84"/>
      <c r="G1024" s="415"/>
      <c r="H1024" s="407"/>
      <c r="I1024" s="25" t="s">
        <v>785</v>
      </c>
      <c r="J1024" s="124">
        <v>20000</v>
      </c>
      <c r="K1024" s="25" t="s">
        <v>67</v>
      </c>
      <c r="L1024" s="25">
        <v>259</v>
      </c>
      <c r="M1024" s="141" t="s">
        <v>68</v>
      </c>
      <c r="N1024" s="227" t="s">
        <v>67</v>
      </c>
      <c r="O1024" s="25">
        <v>1</v>
      </c>
      <c r="P1024" s="25" t="s">
        <v>72</v>
      </c>
      <c r="Q1024" s="25" t="s">
        <v>70</v>
      </c>
      <c r="R1024" s="115">
        <f>J1024*L1024*O1024</f>
        <v>5180000</v>
      </c>
      <c r="S1024" s="188"/>
      <c r="T1024" s="7"/>
    </row>
    <row r="1025" spans="1:20" s="189" customFormat="1" ht="15" customHeight="1" x14ac:dyDescent="0.15">
      <c r="A1025" s="28"/>
      <c r="B1025" s="28"/>
      <c r="C1025" s="140"/>
      <c r="D1025" s="135"/>
      <c r="E1025" s="84"/>
      <c r="F1025" s="84"/>
      <c r="G1025" s="415"/>
      <c r="H1025" s="407"/>
      <c r="I1025" s="25" t="s">
        <v>412</v>
      </c>
      <c r="J1025" s="124">
        <v>10000</v>
      </c>
      <c r="K1025" s="25" t="s">
        <v>67</v>
      </c>
      <c r="L1025" s="338">
        <v>168</v>
      </c>
      <c r="M1025" s="227" t="s">
        <v>68</v>
      </c>
      <c r="N1025" s="227" t="s">
        <v>602</v>
      </c>
      <c r="O1025" s="338">
        <v>1</v>
      </c>
      <c r="P1025" s="227" t="s">
        <v>72</v>
      </c>
      <c r="Q1025" s="25" t="s">
        <v>70</v>
      </c>
      <c r="R1025" s="115">
        <f>J1025*L1025*O1025</f>
        <v>1680000</v>
      </c>
      <c r="S1025" s="188"/>
      <c r="T1025" s="7"/>
    </row>
    <row r="1026" spans="1:20" s="189" customFormat="1" ht="15" customHeight="1" x14ac:dyDescent="0.15">
      <c r="A1026" s="28"/>
      <c r="B1026" s="28"/>
      <c r="C1026" s="140"/>
      <c r="D1026" s="313"/>
      <c r="E1026" s="84"/>
      <c r="F1026" s="84"/>
      <c r="G1026" s="415"/>
      <c r="H1026" s="407"/>
      <c r="I1026" s="25" t="s">
        <v>786</v>
      </c>
      <c r="J1026" s="124">
        <v>20000</v>
      </c>
      <c r="K1026" s="25" t="s">
        <v>67</v>
      </c>
      <c r="L1026" s="338">
        <v>259</v>
      </c>
      <c r="M1026" s="227" t="s">
        <v>68</v>
      </c>
      <c r="N1026" s="227" t="s">
        <v>602</v>
      </c>
      <c r="O1026" s="338">
        <v>2</v>
      </c>
      <c r="P1026" s="227" t="s">
        <v>72</v>
      </c>
      <c r="Q1026" s="25" t="s">
        <v>70</v>
      </c>
      <c r="R1026" s="115">
        <f>J1026*L1026*O1026</f>
        <v>10360000</v>
      </c>
      <c r="S1026" s="188"/>
      <c r="T1026" s="7"/>
    </row>
    <row r="1027" spans="1:20" s="189" customFormat="1" ht="15" customHeight="1" x14ac:dyDescent="0.15">
      <c r="A1027" s="28"/>
      <c r="B1027" s="28"/>
      <c r="C1027" s="140"/>
      <c r="D1027" s="313"/>
      <c r="E1027" s="84"/>
      <c r="F1027" s="84"/>
      <c r="G1027" s="415"/>
      <c r="H1027" s="407"/>
      <c r="I1027" s="25"/>
      <c r="J1027" s="290"/>
      <c r="K1027" s="25"/>
      <c r="L1027" s="227"/>
      <c r="M1027" s="227"/>
      <c r="N1027" s="227"/>
      <c r="O1027" s="227"/>
      <c r="P1027" s="227"/>
      <c r="Q1027" s="25"/>
      <c r="R1027" s="115"/>
      <c r="S1027" s="188"/>
      <c r="T1027" s="7"/>
    </row>
    <row r="1028" spans="1:20" s="189" customFormat="1" ht="15" customHeight="1" x14ac:dyDescent="0.15">
      <c r="A1028" s="28"/>
      <c r="B1028" s="28"/>
      <c r="C1028" s="140"/>
      <c r="D1028" s="313"/>
      <c r="E1028" s="84"/>
      <c r="F1028" s="84"/>
      <c r="G1028" s="415"/>
      <c r="H1028" s="407"/>
      <c r="I1028" s="25" t="s">
        <v>787</v>
      </c>
      <c r="J1028" s="290"/>
      <c r="K1028" s="25"/>
      <c r="L1028" s="227"/>
      <c r="M1028" s="227"/>
      <c r="N1028" s="227"/>
      <c r="O1028" s="227"/>
      <c r="P1028" s="227"/>
      <c r="Q1028" s="25"/>
      <c r="R1028" s="115">
        <f>SUM(R1029:R1035)</f>
        <v>6209000</v>
      </c>
      <c r="S1028" s="188"/>
      <c r="T1028" s="7"/>
    </row>
    <row r="1029" spans="1:20" s="189" customFormat="1" ht="15" customHeight="1" x14ac:dyDescent="0.15">
      <c r="A1029" s="28"/>
      <c r="B1029" s="28"/>
      <c r="C1029" s="140"/>
      <c r="D1029" s="313"/>
      <c r="E1029" s="84"/>
      <c r="F1029" s="84"/>
      <c r="G1029" s="415"/>
      <c r="H1029" s="407"/>
      <c r="I1029" s="25" t="s">
        <v>403</v>
      </c>
      <c r="J1029" s="290">
        <v>200000</v>
      </c>
      <c r="K1029" s="25" t="s">
        <v>67</v>
      </c>
      <c r="L1029" s="338">
        <v>1</v>
      </c>
      <c r="M1029" s="227" t="s">
        <v>72</v>
      </c>
      <c r="N1029" s="227"/>
      <c r="O1029" s="227"/>
      <c r="P1029" s="227"/>
      <c r="Q1029" s="25" t="s">
        <v>70</v>
      </c>
      <c r="R1029" s="115">
        <f>J1029*L1029</f>
        <v>200000</v>
      </c>
      <c r="S1029" s="188"/>
      <c r="T1029" s="7"/>
    </row>
    <row r="1030" spans="1:20" s="189" customFormat="1" ht="15" customHeight="1" x14ac:dyDescent="0.15">
      <c r="A1030" s="28"/>
      <c r="B1030" s="28"/>
      <c r="C1030" s="140"/>
      <c r="D1030" s="313"/>
      <c r="E1030" s="84"/>
      <c r="F1030" s="84"/>
      <c r="G1030" s="415"/>
      <c r="H1030" s="407"/>
      <c r="I1030" s="25" t="s">
        <v>404</v>
      </c>
      <c r="J1030" s="290">
        <v>200000</v>
      </c>
      <c r="K1030" s="25" t="s">
        <v>67</v>
      </c>
      <c r="L1030" s="338">
        <v>11</v>
      </c>
      <c r="M1030" s="227" t="s">
        <v>294</v>
      </c>
      <c r="N1030" s="227" t="s">
        <v>67</v>
      </c>
      <c r="O1030" s="338">
        <v>1</v>
      </c>
      <c r="P1030" s="227" t="s">
        <v>72</v>
      </c>
      <c r="Q1030" s="25" t="s">
        <v>70</v>
      </c>
      <c r="R1030" s="115">
        <f>J1030*L1030*O1030</f>
        <v>2200000</v>
      </c>
      <c r="S1030" s="188"/>
      <c r="T1030" s="7"/>
    </row>
    <row r="1031" spans="1:20" s="189" customFormat="1" ht="15" customHeight="1" x14ac:dyDescent="0.15">
      <c r="A1031" s="28"/>
      <c r="B1031" s="28"/>
      <c r="C1031" s="140"/>
      <c r="D1031" s="313"/>
      <c r="E1031" s="84"/>
      <c r="F1031" s="84"/>
      <c r="G1031" s="415"/>
      <c r="H1031" s="407"/>
      <c r="I1031" s="25" t="s">
        <v>772</v>
      </c>
      <c r="J1031" s="290">
        <v>25000</v>
      </c>
      <c r="K1031" s="25" t="s">
        <v>67</v>
      </c>
      <c r="L1031" s="338">
        <v>43</v>
      </c>
      <c r="M1031" s="227" t="s">
        <v>68</v>
      </c>
      <c r="N1031" s="227" t="s">
        <v>67</v>
      </c>
      <c r="O1031" s="338">
        <v>1</v>
      </c>
      <c r="P1031" s="227" t="s">
        <v>72</v>
      </c>
      <c r="Q1031" s="25" t="s">
        <v>70</v>
      </c>
      <c r="R1031" s="115">
        <f>J1031*L1031*O1031</f>
        <v>1075000</v>
      </c>
      <c r="S1031" s="188"/>
      <c r="T1031" s="7"/>
    </row>
    <row r="1032" spans="1:20" s="189" customFormat="1" ht="15" customHeight="1" x14ac:dyDescent="0.15">
      <c r="A1032" s="28"/>
      <c r="B1032" s="28"/>
      <c r="C1032" s="140"/>
      <c r="D1032" s="313"/>
      <c r="E1032" s="84"/>
      <c r="F1032" s="84"/>
      <c r="G1032" s="415"/>
      <c r="H1032" s="407"/>
      <c r="I1032" s="25" t="s">
        <v>405</v>
      </c>
      <c r="J1032" s="290">
        <v>33000</v>
      </c>
      <c r="K1032" s="25" t="s">
        <v>67</v>
      </c>
      <c r="L1032" s="338">
        <v>43</v>
      </c>
      <c r="M1032" s="227" t="s">
        <v>68</v>
      </c>
      <c r="N1032" s="227" t="s">
        <v>67</v>
      </c>
      <c r="O1032" s="338">
        <v>1</v>
      </c>
      <c r="P1032" s="227" t="s">
        <v>72</v>
      </c>
      <c r="Q1032" s="25" t="s">
        <v>70</v>
      </c>
      <c r="R1032" s="115">
        <f>J1032*L1032*O1032</f>
        <v>1419000</v>
      </c>
      <c r="S1032" s="188"/>
      <c r="T1032" s="7"/>
    </row>
    <row r="1033" spans="1:20" s="189" customFormat="1" ht="15" customHeight="1" x14ac:dyDescent="0.15">
      <c r="A1033" s="28"/>
      <c r="B1033" s="28"/>
      <c r="C1033" s="140"/>
      <c r="D1033" s="313"/>
      <c r="E1033" s="84"/>
      <c r="F1033" s="84"/>
      <c r="G1033" s="415"/>
      <c r="H1033" s="407"/>
      <c r="I1033" s="25" t="s">
        <v>788</v>
      </c>
      <c r="J1033" s="290">
        <v>8000</v>
      </c>
      <c r="K1033" s="25" t="s">
        <v>67</v>
      </c>
      <c r="L1033" s="338">
        <v>43</v>
      </c>
      <c r="M1033" s="227" t="s">
        <v>68</v>
      </c>
      <c r="N1033" s="227" t="s">
        <v>67</v>
      </c>
      <c r="O1033" s="338">
        <v>3</v>
      </c>
      <c r="P1033" s="227" t="s">
        <v>775</v>
      </c>
      <c r="Q1033" s="25" t="s">
        <v>70</v>
      </c>
      <c r="R1033" s="115">
        <f>J1033*L1033*O1033</f>
        <v>1032000</v>
      </c>
      <c r="S1033" s="188"/>
      <c r="T1033" s="7"/>
    </row>
    <row r="1034" spans="1:20" s="189" customFormat="1" ht="15" customHeight="1" x14ac:dyDescent="0.15">
      <c r="A1034" s="28"/>
      <c r="B1034" s="28"/>
      <c r="C1034" s="140"/>
      <c r="D1034" s="313"/>
      <c r="E1034" s="84"/>
      <c r="F1034" s="84"/>
      <c r="G1034" s="415"/>
      <c r="H1034" s="407"/>
      <c r="I1034" s="25" t="s">
        <v>789</v>
      </c>
      <c r="J1034" s="290">
        <v>3000</v>
      </c>
      <c r="K1034" s="25" t="s">
        <v>67</v>
      </c>
      <c r="L1034" s="338">
        <v>43</v>
      </c>
      <c r="M1034" s="227" t="s">
        <v>68</v>
      </c>
      <c r="N1034" s="227" t="s">
        <v>67</v>
      </c>
      <c r="O1034" s="338">
        <v>2</v>
      </c>
      <c r="P1034" s="227" t="s">
        <v>72</v>
      </c>
      <c r="Q1034" s="25" t="s">
        <v>70</v>
      </c>
      <c r="R1034" s="115">
        <f>J1034*L1034*O1034</f>
        <v>258000</v>
      </c>
      <c r="S1034" s="188"/>
      <c r="T1034" s="7"/>
    </row>
    <row r="1035" spans="1:20" s="189" customFormat="1" ht="15" customHeight="1" x14ac:dyDescent="0.15">
      <c r="A1035" s="28"/>
      <c r="B1035" s="28"/>
      <c r="C1035" s="140"/>
      <c r="D1035" s="313"/>
      <c r="E1035" s="84"/>
      <c r="F1035" s="84"/>
      <c r="G1035" s="415"/>
      <c r="H1035" s="407"/>
      <c r="I1035" s="25" t="s">
        <v>790</v>
      </c>
      <c r="J1035" s="290">
        <v>25000</v>
      </c>
      <c r="K1035" s="25" t="s">
        <v>67</v>
      </c>
      <c r="L1035" s="338">
        <v>1</v>
      </c>
      <c r="M1035" s="227" t="s">
        <v>72</v>
      </c>
      <c r="N1035" s="227"/>
      <c r="O1035" s="227"/>
      <c r="P1035" s="227"/>
      <c r="Q1035" s="25" t="s">
        <v>70</v>
      </c>
      <c r="R1035" s="115">
        <f>J1035*L1035</f>
        <v>25000</v>
      </c>
      <c r="S1035" s="188"/>
      <c r="T1035" s="7"/>
    </row>
    <row r="1036" spans="1:20" s="189" customFormat="1" ht="15" customHeight="1" x14ac:dyDescent="0.15">
      <c r="A1036" s="28"/>
      <c r="B1036" s="28"/>
      <c r="C1036" s="140"/>
      <c r="D1036" s="313"/>
      <c r="E1036" s="84"/>
      <c r="F1036" s="84"/>
      <c r="G1036" s="415"/>
      <c r="H1036" s="407"/>
      <c r="I1036" s="25"/>
      <c r="J1036" s="290"/>
      <c r="K1036" s="25"/>
      <c r="L1036" s="227"/>
      <c r="M1036" s="227"/>
      <c r="N1036" s="227"/>
      <c r="O1036" s="227"/>
      <c r="P1036" s="227"/>
      <c r="Q1036" s="25"/>
      <c r="R1036" s="115"/>
      <c r="S1036" s="188"/>
      <c r="T1036" s="7"/>
    </row>
    <row r="1037" spans="1:20" s="189" customFormat="1" ht="15" customHeight="1" x14ac:dyDescent="0.15">
      <c r="A1037" s="28"/>
      <c r="B1037" s="28"/>
      <c r="C1037" s="140"/>
      <c r="D1037" s="135"/>
      <c r="E1037" s="84"/>
      <c r="F1037" s="84"/>
      <c r="G1037" s="415"/>
      <c r="H1037" s="407"/>
      <c r="I1037" s="25" t="s">
        <v>413</v>
      </c>
      <c r="J1037" s="124">
        <v>200000</v>
      </c>
      <c r="K1037" s="227" t="s">
        <v>1004</v>
      </c>
      <c r="L1037" s="338">
        <v>1</v>
      </c>
      <c r="M1037" s="227" t="s">
        <v>995</v>
      </c>
      <c r="N1037" s="227"/>
      <c r="O1037" s="227"/>
      <c r="P1037" s="227"/>
      <c r="Q1037" s="25" t="s">
        <v>70</v>
      </c>
      <c r="R1037" s="115">
        <f>J1037*L1037</f>
        <v>200000</v>
      </c>
      <c r="S1037" s="188"/>
      <c r="T1037" s="7"/>
    </row>
    <row r="1038" spans="1:20" s="189" customFormat="1" ht="15" customHeight="1" x14ac:dyDescent="0.15">
      <c r="A1038" s="28"/>
      <c r="B1038" s="28"/>
      <c r="C1038" s="140"/>
      <c r="D1038" s="313"/>
      <c r="E1038" s="84"/>
      <c r="F1038" s="84"/>
      <c r="G1038" s="415"/>
      <c r="H1038" s="407"/>
      <c r="I1038" s="154" t="s">
        <v>215</v>
      </c>
      <c r="J1038" s="227"/>
      <c r="K1038" s="227"/>
      <c r="L1038" s="227"/>
      <c r="M1038" s="227"/>
      <c r="N1038" s="227"/>
      <c r="O1038" s="227"/>
      <c r="P1038" s="227"/>
      <c r="Q1038" s="25"/>
      <c r="R1038" s="115">
        <f>274078821-274078821</f>
        <v>0</v>
      </c>
      <c r="S1038" s="188"/>
      <c r="T1038" s="7"/>
    </row>
    <row r="1039" spans="1:20" s="189" customFormat="1" ht="15" customHeight="1" x14ac:dyDescent="0.15">
      <c r="A1039" s="28"/>
      <c r="B1039" s="28"/>
      <c r="C1039" s="140"/>
      <c r="D1039" s="135"/>
      <c r="E1039" s="84"/>
      <c r="F1039" s="84"/>
      <c r="G1039" s="415"/>
      <c r="H1039" s="407"/>
      <c r="I1039" s="724" t="s">
        <v>987</v>
      </c>
      <c r="J1039" s="725"/>
      <c r="K1039" s="725"/>
      <c r="L1039" s="725"/>
      <c r="M1039" s="725"/>
      <c r="N1039" s="725"/>
      <c r="O1039" s="66"/>
      <c r="P1039" s="289"/>
      <c r="Q1039" s="20" t="s">
        <v>13</v>
      </c>
      <c r="R1039" s="190">
        <f>SUM(R1038,R1037,R1028,R1022,R1015,R1004,R994,R986,R953)</f>
        <v>2940658224</v>
      </c>
      <c r="S1039" s="188"/>
      <c r="T1039" s="7">
        <f>R1039-S1039</f>
        <v>2940658224</v>
      </c>
    </row>
    <row r="1040" spans="1:20" s="189" customFormat="1" ht="15" customHeight="1" x14ac:dyDescent="0.15">
      <c r="A1040" s="28"/>
      <c r="B1040" s="140"/>
      <c r="C1040" s="642" t="s">
        <v>414</v>
      </c>
      <c r="D1040" s="11"/>
      <c r="E1040" s="656">
        <f>SUM(E1043,E1046)</f>
        <v>0</v>
      </c>
      <c r="F1040" s="656">
        <f>SUM(F1043,F1046)</f>
        <v>0</v>
      </c>
      <c r="G1040" s="730">
        <f>F1040+F1042-E1040-E1042</f>
        <v>4300</v>
      </c>
      <c r="H1040" s="687" t="e">
        <f>G1040/(E1040+E1042)</f>
        <v>#DIV/0!</v>
      </c>
      <c r="I1040" s="13"/>
      <c r="J1040" s="14"/>
      <c r="K1040" s="15"/>
      <c r="L1040" s="15"/>
      <c r="M1040" s="15"/>
      <c r="N1040" s="15"/>
      <c r="O1040" s="15"/>
      <c r="P1040" s="15"/>
      <c r="Q1040" s="15"/>
      <c r="R1040" s="291"/>
      <c r="S1040" s="188"/>
      <c r="T1040" s="7"/>
    </row>
    <row r="1041" spans="1:20" s="189" customFormat="1" ht="15" customHeight="1" x14ac:dyDescent="0.15">
      <c r="A1041" s="28"/>
      <c r="B1041" s="140"/>
      <c r="C1041" s="655"/>
      <c r="D1041" s="64"/>
      <c r="E1041" s="660"/>
      <c r="F1041" s="660"/>
      <c r="G1041" s="726"/>
      <c r="H1041" s="688"/>
      <c r="I1041" s="23"/>
      <c r="J1041" s="24"/>
      <c r="K1041" s="25"/>
      <c r="L1041" s="25"/>
      <c r="M1041" s="25"/>
      <c r="N1041" s="25"/>
      <c r="O1041" s="25"/>
      <c r="P1041" s="25"/>
      <c r="Q1041" s="25"/>
      <c r="R1041" s="292"/>
      <c r="S1041" s="188"/>
      <c r="T1041" s="7"/>
    </row>
    <row r="1042" spans="1:20" s="189" customFormat="1" ht="15" customHeight="1" x14ac:dyDescent="0.15">
      <c r="A1042" s="28"/>
      <c r="B1042" s="28"/>
      <c r="C1042" s="619"/>
      <c r="D1042" s="64"/>
      <c r="E1042" s="421">
        <f>SUM(E1045,E1052)</f>
        <v>0</v>
      </c>
      <c r="F1042" s="421">
        <f>SUM(F1045,F1052)</f>
        <v>4300</v>
      </c>
      <c r="G1042" s="727"/>
      <c r="H1042" s="691"/>
      <c r="I1042" s="23"/>
      <c r="J1042" s="24"/>
      <c r="K1042" s="20"/>
      <c r="L1042" s="20"/>
      <c r="M1042" s="20"/>
      <c r="N1042" s="20"/>
      <c r="O1042" s="20"/>
      <c r="P1042" s="20"/>
      <c r="Q1042" s="20"/>
      <c r="R1042" s="293"/>
      <c r="S1042" s="188">
        <f>SUM(S1045,S1056)</f>
        <v>0</v>
      </c>
      <c r="T1042" s="188">
        <f>SUM(T1045,T1056)</f>
        <v>4300000</v>
      </c>
    </row>
    <row r="1043" spans="1:20" s="189" customFormat="1" ht="15" customHeight="1" x14ac:dyDescent="0.15">
      <c r="A1043" s="28"/>
      <c r="B1043" s="28"/>
      <c r="C1043" s="140"/>
      <c r="D1043" s="642" t="s">
        <v>415</v>
      </c>
      <c r="E1043" s="658">
        <v>0</v>
      </c>
      <c r="F1043" s="658">
        <f>S1045/1000</f>
        <v>0</v>
      </c>
      <c r="G1043" s="666">
        <f>F1043+F1045-E1043-E1045</f>
        <v>1000</v>
      </c>
      <c r="H1043" s="712" t="e">
        <f>G1043/(E1043+E1045)</f>
        <v>#DIV/0!</v>
      </c>
      <c r="I1043" s="15" t="s">
        <v>416</v>
      </c>
      <c r="J1043" s="182"/>
      <c r="K1043" s="227" t="s">
        <v>417</v>
      </c>
      <c r="L1043" s="227"/>
      <c r="M1043" s="227"/>
      <c r="N1043" s="227"/>
      <c r="O1043" s="227"/>
      <c r="P1043" s="227"/>
      <c r="Q1043" s="25" t="s">
        <v>70</v>
      </c>
      <c r="R1043" s="115">
        <v>1000000</v>
      </c>
      <c r="S1043" s="188"/>
      <c r="T1043" s="7"/>
    </row>
    <row r="1044" spans="1:20" s="189" customFormat="1" ht="15" customHeight="1" x14ac:dyDescent="0.15">
      <c r="A1044" s="28"/>
      <c r="B1044" s="28"/>
      <c r="C1044" s="140"/>
      <c r="D1044" s="655"/>
      <c r="E1044" s="661"/>
      <c r="F1044" s="661"/>
      <c r="G1044" s="662"/>
      <c r="H1044" s="713"/>
      <c r="I1044" s="25"/>
      <c r="J1044" s="113"/>
      <c r="K1044" s="25"/>
      <c r="L1044" s="25"/>
      <c r="M1044" s="25"/>
      <c r="N1044" s="25"/>
      <c r="O1044" s="25"/>
      <c r="P1044" s="25"/>
      <c r="Q1044" s="25"/>
      <c r="R1044" s="191"/>
      <c r="S1044" s="188"/>
      <c r="T1044" s="7"/>
    </row>
    <row r="1045" spans="1:20" s="189" customFormat="1" ht="15" customHeight="1" x14ac:dyDescent="0.15">
      <c r="A1045" s="28"/>
      <c r="B1045" s="28"/>
      <c r="C1045" s="238"/>
      <c r="D1045" s="643"/>
      <c r="E1045" s="88">
        <v>0</v>
      </c>
      <c r="F1045" s="88">
        <f>T1045/1000</f>
        <v>1000</v>
      </c>
      <c r="G1045" s="405"/>
      <c r="H1045" s="408"/>
      <c r="I1045" s="20"/>
      <c r="J1045" s="19"/>
      <c r="K1045" s="20"/>
      <c r="L1045" s="20"/>
      <c r="M1045" s="20"/>
      <c r="N1045" s="20"/>
      <c r="O1045" s="20"/>
      <c r="P1045" s="20"/>
      <c r="Q1045" s="20" t="s">
        <v>13</v>
      </c>
      <c r="R1045" s="190">
        <f>SUM(R1043:R1044)</f>
        <v>1000000</v>
      </c>
      <c r="S1045" s="188"/>
      <c r="T1045" s="7">
        <f>R1045-S1045</f>
        <v>1000000</v>
      </c>
    </row>
    <row r="1046" spans="1:20" s="189" customFormat="1" ht="15" customHeight="1" x14ac:dyDescent="0.15">
      <c r="A1046" s="28"/>
      <c r="B1046" s="28"/>
      <c r="C1046" s="140"/>
      <c r="D1046" s="642" t="s">
        <v>1061</v>
      </c>
      <c r="E1046" s="658">
        <v>0</v>
      </c>
      <c r="F1046" s="658">
        <f>S1056/1000</f>
        <v>0</v>
      </c>
      <c r="G1046" s="666">
        <f>F1046+F1052-E1046-E1056</f>
        <v>3300</v>
      </c>
      <c r="H1046" s="712" t="e">
        <f>G1046/(E1046+E1056)</f>
        <v>#DIV/0!</v>
      </c>
      <c r="I1046" s="15" t="s">
        <v>1062</v>
      </c>
      <c r="J1046" s="182"/>
      <c r="K1046" s="227"/>
      <c r="L1046" s="227"/>
      <c r="M1046" s="227"/>
      <c r="N1046" s="227"/>
      <c r="O1046" s="227"/>
      <c r="P1046" s="227"/>
      <c r="Q1046" s="25"/>
      <c r="R1046" s="115">
        <f>SUM(R1047:R1048)</f>
        <v>700000</v>
      </c>
      <c r="S1046" s="188"/>
      <c r="T1046" s="7"/>
    </row>
    <row r="1047" spans="1:20" s="189" customFormat="1" ht="15" customHeight="1" x14ac:dyDescent="0.15">
      <c r="A1047" s="28"/>
      <c r="B1047" s="28"/>
      <c r="C1047" s="140"/>
      <c r="D1047" s="655"/>
      <c r="E1047" s="659"/>
      <c r="F1047" s="659"/>
      <c r="G1047" s="662"/>
      <c r="H1047" s="713"/>
      <c r="I1047" s="25" t="s">
        <v>1063</v>
      </c>
      <c r="J1047" s="113">
        <v>100000</v>
      </c>
      <c r="K1047" s="227" t="s">
        <v>1064</v>
      </c>
      <c r="L1047" s="338">
        <v>3</v>
      </c>
      <c r="M1047" s="227" t="s">
        <v>1065</v>
      </c>
      <c r="N1047" s="227"/>
      <c r="O1047" s="227"/>
      <c r="P1047" s="227"/>
      <c r="Q1047" s="25" t="s">
        <v>1000</v>
      </c>
      <c r="R1047" s="115">
        <f>J1047*L1047</f>
        <v>300000</v>
      </c>
      <c r="S1047" s="188"/>
      <c r="T1047" s="7"/>
    </row>
    <row r="1048" spans="1:20" s="189" customFormat="1" ht="15" customHeight="1" x14ac:dyDescent="0.15">
      <c r="A1048" s="28"/>
      <c r="B1048" s="28"/>
      <c r="C1048" s="140"/>
      <c r="D1048" s="655"/>
      <c r="E1048" s="659"/>
      <c r="F1048" s="659"/>
      <c r="G1048" s="662"/>
      <c r="H1048" s="713"/>
      <c r="I1048" s="25" t="s">
        <v>1066</v>
      </c>
      <c r="J1048" s="731" t="s">
        <v>1067</v>
      </c>
      <c r="K1048" s="731"/>
      <c r="L1048" s="731"/>
      <c r="M1048" s="731"/>
      <c r="N1048" s="731"/>
      <c r="O1048" s="731"/>
      <c r="P1048" s="731"/>
      <c r="Q1048" s="25" t="s">
        <v>1068</v>
      </c>
      <c r="R1048" s="115">
        <v>400000</v>
      </c>
      <c r="S1048" s="188"/>
      <c r="T1048" s="7"/>
    </row>
    <row r="1049" spans="1:20" s="189" customFormat="1" ht="15" customHeight="1" x14ac:dyDescent="0.15">
      <c r="A1049" s="28"/>
      <c r="B1049" s="28"/>
      <c r="C1049" s="140"/>
      <c r="D1049" s="655"/>
      <c r="E1049" s="659"/>
      <c r="F1049" s="659"/>
      <c r="G1049" s="662"/>
      <c r="H1049" s="713"/>
      <c r="I1049" s="25" t="s">
        <v>1069</v>
      </c>
      <c r="J1049" s="113"/>
      <c r="K1049" s="227"/>
      <c r="L1049" s="227"/>
      <c r="M1049" s="227"/>
      <c r="N1049" s="227"/>
      <c r="O1049" s="227"/>
      <c r="P1049" s="227"/>
      <c r="Q1049" s="25"/>
      <c r="R1049" s="115">
        <f>SUM(R1050:R1051)</f>
        <v>2400000</v>
      </c>
      <c r="S1049" s="188"/>
      <c r="T1049" s="7"/>
    </row>
    <row r="1050" spans="1:20" s="189" customFormat="1" ht="15" customHeight="1" x14ac:dyDescent="0.15">
      <c r="A1050" s="28"/>
      <c r="B1050" s="28"/>
      <c r="C1050" s="140"/>
      <c r="D1050" s="655"/>
      <c r="E1050" s="659"/>
      <c r="F1050" s="659"/>
      <c r="G1050" s="662"/>
      <c r="H1050" s="713"/>
      <c r="I1050" s="25" t="s">
        <v>1071</v>
      </c>
      <c r="J1050" s="113">
        <v>10000</v>
      </c>
      <c r="K1050" s="227" t="s">
        <v>994</v>
      </c>
      <c r="L1050" s="338">
        <v>200</v>
      </c>
      <c r="M1050" s="227" t="s">
        <v>1070</v>
      </c>
      <c r="N1050" s="227"/>
      <c r="O1050" s="227"/>
      <c r="P1050" s="227"/>
      <c r="Q1050" s="25" t="s">
        <v>996</v>
      </c>
      <c r="R1050" s="115">
        <f>J1050*L1050</f>
        <v>2000000</v>
      </c>
      <c r="S1050" s="188"/>
      <c r="T1050" s="7"/>
    </row>
    <row r="1051" spans="1:20" s="189" customFormat="1" ht="15" customHeight="1" x14ac:dyDescent="0.15">
      <c r="A1051" s="28"/>
      <c r="B1051" s="28"/>
      <c r="C1051" s="140"/>
      <c r="D1051" s="655"/>
      <c r="E1051" s="661"/>
      <c r="F1051" s="661"/>
      <c r="G1051" s="662"/>
      <c r="H1051" s="713"/>
      <c r="I1051" s="25" t="s">
        <v>1072</v>
      </c>
      <c r="J1051" s="113">
        <v>10000</v>
      </c>
      <c r="K1051" s="25" t="s">
        <v>994</v>
      </c>
      <c r="L1051" s="25">
        <v>40</v>
      </c>
      <c r="M1051" s="25" t="s">
        <v>1073</v>
      </c>
      <c r="N1051" s="25"/>
      <c r="O1051" s="25"/>
      <c r="P1051" s="25"/>
      <c r="Q1051" s="25" t="s">
        <v>996</v>
      </c>
      <c r="R1051" s="115">
        <f>J1051*L1051</f>
        <v>400000</v>
      </c>
      <c r="S1051" s="188"/>
      <c r="T1051" s="7"/>
    </row>
    <row r="1052" spans="1:20" s="189" customFormat="1" ht="15" customHeight="1" x14ac:dyDescent="0.15">
      <c r="A1052" s="28"/>
      <c r="B1052" s="28"/>
      <c r="C1052" s="140"/>
      <c r="D1052" s="655"/>
      <c r="E1052" s="658">
        <v>0</v>
      </c>
      <c r="F1052" s="658">
        <f>T1056/1000</f>
        <v>3300</v>
      </c>
      <c r="G1052" s="404"/>
      <c r="H1052" s="407"/>
      <c r="I1052" s="25" t="s">
        <v>1074</v>
      </c>
      <c r="J1052" s="113"/>
      <c r="K1052" s="25"/>
      <c r="L1052" s="25"/>
      <c r="M1052" s="25"/>
      <c r="N1052" s="25"/>
      <c r="O1052" s="25"/>
      <c r="P1052" s="25"/>
      <c r="Q1052" s="25"/>
      <c r="R1052" s="115">
        <f>SUM(R1053:R1054)</f>
        <v>200000</v>
      </c>
      <c r="S1052" s="188"/>
      <c r="T1052" s="7"/>
    </row>
    <row r="1053" spans="1:20" s="189" customFormat="1" ht="15" customHeight="1" x14ac:dyDescent="0.15">
      <c r="A1053" s="28"/>
      <c r="B1053" s="28"/>
      <c r="C1053" s="140"/>
      <c r="D1053" s="655"/>
      <c r="E1053" s="659"/>
      <c r="F1053" s="659"/>
      <c r="G1053" s="404"/>
      <c r="H1053" s="407"/>
      <c r="I1053" s="25" t="s">
        <v>1075</v>
      </c>
      <c r="J1053" s="113">
        <v>44000</v>
      </c>
      <c r="K1053" s="25" t="s">
        <v>1064</v>
      </c>
      <c r="L1053" s="25">
        <v>1</v>
      </c>
      <c r="M1053" s="25" t="s">
        <v>1076</v>
      </c>
      <c r="N1053" s="25"/>
      <c r="O1053" s="25"/>
      <c r="P1053" s="25"/>
      <c r="Q1053" s="25" t="s">
        <v>1077</v>
      </c>
      <c r="R1053" s="115">
        <f t="shared" ref="R1053:R1054" si="31">J1053*L1053</f>
        <v>44000</v>
      </c>
      <c r="S1053" s="188"/>
      <c r="T1053" s="7"/>
    </row>
    <row r="1054" spans="1:20" s="189" customFormat="1" ht="15" customHeight="1" x14ac:dyDescent="0.15">
      <c r="A1054" s="28"/>
      <c r="B1054" s="28"/>
      <c r="C1054" s="140"/>
      <c r="D1054" s="655"/>
      <c r="E1054" s="659"/>
      <c r="F1054" s="659"/>
      <c r="G1054" s="404"/>
      <c r="H1054" s="407"/>
      <c r="I1054" s="25" t="s">
        <v>1078</v>
      </c>
      <c r="J1054" s="113">
        <v>2000</v>
      </c>
      <c r="K1054" s="25" t="s">
        <v>1079</v>
      </c>
      <c r="L1054" s="25">
        <v>78</v>
      </c>
      <c r="M1054" s="25" t="s">
        <v>1080</v>
      </c>
      <c r="N1054" s="25"/>
      <c r="O1054" s="25"/>
      <c r="P1054" s="25"/>
      <c r="Q1054" s="25"/>
      <c r="R1054" s="115">
        <f t="shared" si="31"/>
        <v>156000</v>
      </c>
      <c r="S1054" s="188"/>
      <c r="T1054" s="7"/>
    </row>
    <row r="1055" spans="1:20" s="189" customFormat="1" ht="15" customHeight="1" x14ac:dyDescent="0.15">
      <c r="A1055" s="28"/>
      <c r="B1055" s="28"/>
      <c r="C1055" s="140"/>
      <c r="D1055" s="655"/>
      <c r="E1055" s="659"/>
      <c r="F1055" s="659"/>
      <c r="G1055" s="404"/>
      <c r="H1055" s="407"/>
      <c r="I1055" s="25"/>
      <c r="J1055" s="113"/>
      <c r="K1055" s="25"/>
      <c r="L1055" s="25"/>
      <c r="M1055" s="25"/>
      <c r="N1055" s="25"/>
      <c r="O1055" s="25"/>
      <c r="P1055" s="25"/>
      <c r="Q1055" s="25"/>
      <c r="R1055" s="115"/>
      <c r="S1055" s="188"/>
      <c r="T1055" s="7"/>
    </row>
    <row r="1056" spans="1:20" s="189" customFormat="1" ht="15" customHeight="1" x14ac:dyDescent="0.15">
      <c r="A1056" s="28"/>
      <c r="B1056" s="28"/>
      <c r="C1056" s="238"/>
      <c r="D1056" s="643"/>
      <c r="E1056" s="661"/>
      <c r="F1056" s="661"/>
      <c r="G1056" s="405"/>
      <c r="H1056" s="408"/>
      <c r="I1056" s="20"/>
      <c r="J1056" s="19"/>
      <c r="K1056" s="20"/>
      <c r="L1056" s="20"/>
      <c r="M1056" s="20"/>
      <c r="N1056" s="20"/>
      <c r="O1056" s="20"/>
      <c r="P1056" s="20"/>
      <c r="Q1056" s="20" t="s">
        <v>13</v>
      </c>
      <c r="R1056" s="190">
        <f>SUM(R1046,R1049,R1052)</f>
        <v>3300000</v>
      </c>
      <c r="S1056" s="188"/>
      <c r="T1056" s="7">
        <f>R1056-S1056</f>
        <v>3300000</v>
      </c>
    </row>
    <row r="1057" spans="1:20" s="189" customFormat="1" ht="15" customHeight="1" x14ac:dyDescent="0.15">
      <c r="A1057" s="28"/>
      <c r="B1057" s="140"/>
      <c r="C1057" s="642" t="s">
        <v>418</v>
      </c>
      <c r="D1057" s="11"/>
      <c r="E1057" s="656">
        <f>SUM(E1060,E1069)</f>
        <v>0</v>
      </c>
      <c r="F1057" s="656">
        <f>SUM(F1060,F1069)</f>
        <v>0</v>
      </c>
      <c r="G1057" s="730">
        <f>F1057+F1059-E1057-E1059</f>
        <v>16758</v>
      </c>
      <c r="H1057" s="687">
        <f>G1057/(E1057+E1059)</f>
        <v>0.2098947895791583</v>
      </c>
      <c r="I1057" s="13"/>
      <c r="J1057" s="14"/>
      <c r="K1057" s="15"/>
      <c r="L1057" s="15"/>
      <c r="M1057" s="15"/>
      <c r="N1057" s="15"/>
      <c r="O1057" s="15"/>
      <c r="P1057" s="15"/>
      <c r="Q1057" s="15"/>
      <c r="R1057" s="291"/>
      <c r="S1057" s="188"/>
      <c r="T1057" s="7"/>
    </row>
    <row r="1058" spans="1:20" s="189" customFormat="1" ht="15" customHeight="1" x14ac:dyDescent="0.15">
      <c r="A1058" s="28"/>
      <c r="B1058" s="140"/>
      <c r="C1058" s="655"/>
      <c r="D1058" s="64"/>
      <c r="E1058" s="660"/>
      <c r="F1058" s="660"/>
      <c r="G1058" s="726"/>
      <c r="H1058" s="688"/>
      <c r="I1058" s="23"/>
      <c r="J1058" s="24"/>
      <c r="K1058" s="25"/>
      <c r="L1058" s="25"/>
      <c r="M1058" s="25"/>
      <c r="N1058" s="25"/>
      <c r="O1058" s="25"/>
      <c r="P1058" s="25"/>
      <c r="Q1058" s="25"/>
      <c r="R1058" s="292"/>
      <c r="S1058" s="188"/>
      <c r="T1058" s="7"/>
    </row>
    <row r="1059" spans="1:20" s="189" customFormat="1" ht="15" customHeight="1" x14ac:dyDescent="0.15">
      <c r="A1059" s="28"/>
      <c r="B1059" s="28"/>
      <c r="C1059" s="619"/>
      <c r="D1059" s="64"/>
      <c r="E1059" s="421">
        <f>SUM(E1064,E1071)</f>
        <v>79840</v>
      </c>
      <c r="F1059" s="421">
        <f>SUM(F1064,F1071)</f>
        <v>96598</v>
      </c>
      <c r="G1059" s="727"/>
      <c r="H1059" s="691"/>
      <c r="I1059" s="23"/>
      <c r="J1059" s="24"/>
      <c r="K1059" s="20"/>
      <c r="L1059" s="20"/>
      <c r="M1059" s="20"/>
      <c r="N1059" s="20"/>
      <c r="O1059" s="20"/>
      <c r="P1059" s="20"/>
      <c r="Q1059" s="20"/>
      <c r="R1059" s="293"/>
      <c r="S1059" s="188">
        <f>SUM(S1068)</f>
        <v>0</v>
      </c>
      <c r="T1059" s="188">
        <f>SUM(T1068,T1072)</f>
        <v>96598000</v>
      </c>
    </row>
    <row r="1060" spans="1:20" s="189" customFormat="1" ht="15" customHeight="1" x14ac:dyDescent="0.15">
      <c r="A1060" s="28"/>
      <c r="B1060" s="28"/>
      <c r="C1060" s="192"/>
      <c r="D1060" s="642" t="s">
        <v>418</v>
      </c>
      <c r="E1060" s="693">
        <v>0</v>
      </c>
      <c r="F1060" s="658">
        <f>S1068/1000</f>
        <v>0</v>
      </c>
      <c r="G1060" s="666" t="e">
        <f>F1060+#REF!-E1060-E1064</f>
        <v>#REF!</v>
      </c>
      <c r="H1060" s="712" t="e">
        <f>G1060/(E1060+E1064)</f>
        <v>#REF!</v>
      </c>
      <c r="I1060" s="15" t="s">
        <v>419</v>
      </c>
      <c r="J1060" s="182">
        <v>5000000</v>
      </c>
      <c r="K1060" s="254" t="s">
        <v>67</v>
      </c>
      <c r="L1060" s="344">
        <v>12</v>
      </c>
      <c r="M1060" s="254" t="s">
        <v>236</v>
      </c>
      <c r="N1060" s="254"/>
      <c r="O1060" s="254"/>
      <c r="P1060" s="254"/>
      <c r="Q1060" s="15" t="s">
        <v>70</v>
      </c>
      <c r="R1060" s="39">
        <f>J1060*L1060</f>
        <v>60000000</v>
      </c>
      <c r="S1060" s="188"/>
      <c r="T1060" s="7"/>
    </row>
    <row r="1061" spans="1:20" s="189" customFormat="1" ht="15" customHeight="1" x14ac:dyDescent="0.15">
      <c r="A1061" s="28"/>
      <c r="B1061" s="28"/>
      <c r="C1061" s="140"/>
      <c r="D1061" s="655"/>
      <c r="E1061" s="693"/>
      <c r="F1061" s="659"/>
      <c r="G1061" s="662"/>
      <c r="H1061" s="713"/>
      <c r="I1061" s="25" t="s">
        <v>420</v>
      </c>
      <c r="J1061" s="731" t="s">
        <v>1060</v>
      </c>
      <c r="K1061" s="731"/>
      <c r="L1061" s="731"/>
      <c r="M1061" s="731"/>
      <c r="N1061" s="731"/>
      <c r="O1061" s="731"/>
      <c r="P1061" s="731"/>
      <c r="Q1061" s="25" t="s">
        <v>70</v>
      </c>
      <c r="R1061" s="115">
        <v>8580000</v>
      </c>
      <c r="S1061" s="188"/>
      <c r="T1061" s="7"/>
    </row>
    <row r="1062" spans="1:20" s="189" customFormat="1" ht="15" customHeight="1" x14ac:dyDescent="0.15">
      <c r="A1062" s="28"/>
      <c r="B1062" s="28"/>
      <c r="C1062" s="140"/>
      <c r="D1062" s="655"/>
      <c r="E1062" s="693"/>
      <c r="F1062" s="659"/>
      <c r="G1062" s="662"/>
      <c r="H1062" s="713"/>
      <c r="I1062" s="25"/>
      <c r="J1062" s="731" t="s">
        <v>980</v>
      </c>
      <c r="K1062" s="731"/>
      <c r="L1062" s="731"/>
      <c r="M1062" s="731"/>
      <c r="N1062" s="731"/>
      <c r="O1062" s="731"/>
      <c r="P1062" s="731"/>
      <c r="Q1062" s="25"/>
      <c r="R1062" s="115">
        <v>11700000</v>
      </c>
      <c r="S1062" s="188"/>
      <c r="T1062" s="7"/>
    </row>
    <row r="1063" spans="1:20" s="189" customFormat="1" ht="15" customHeight="1" x14ac:dyDescent="0.15">
      <c r="A1063" s="28"/>
      <c r="B1063" s="28"/>
      <c r="C1063" s="140"/>
      <c r="D1063" s="655"/>
      <c r="E1063" s="693"/>
      <c r="F1063" s="661"/>
      <c r="G1063" s="662"/>
      <c r="H1063" s="713"/>
      <c r="I1063" s="25" t="s">
        <v>979</v>
      </c>
      <c r="J1063" s="113">
        <f>SUM(R1061:R1062)</f>
        <v>20280000</v>
      </c>
      <c r="K1063" s="227" t="s">
        <v>67</v>
      </c>
      <c r="L1063" s="338">
        <v>12</v>
      </c>
      <c r="M1063" s="227" t="s">
        <v>236</v>
      </c>
      <c r="N1063" s="227"/>
      <c r="O1063" s="227"/>
      <c r="P1063" s="227"/>
      <c r="Q1063" s="25" t="s">
        <v>70</v>
      </c>
      <c r="R1063" s="115">
        <f>J1063/L1063</f>
        <v>1690000</v>
      </c>
      <c r="S1063" s="188"/>
      <c r="T1063" s="7"/>
    </row>
    <row r="1064" spans="1:20" s="189" customFormat="1" ht="15" customHeight="1" x14ac:dyDescent="0.15">
      <c r="A1064" s="28"/>
      <c r="B1064" s="28"/>
      <c r="C1064" s="140"/>
      <c r="D1064" s="655"/>
      <c r="E1064" s="693">
        <v>79840</v>
      </c>
      <c r="F1064" s="732">
        <f>T1068/1000</f>
        <v>84598</v>
      </c>
      <c r="G1064" s="662"/>
      <c r="H1064" s="713"/>
      <c r="I1064" s="25" t="s">
        <v>981</v>
      </c>
      <c r="J1064" s="113">
        <f>SUM(R1061:R1062)</f>
        <v>20280000</v>
      </c>
      <c r="K1064" s="227" t="s">
        <v>982</v>
      </c>
      <c r="L1064" s="338">
        <v>10</v>
      </c>
      <c r="M1064" s="227" t="s">
        <v>983</v>
      </c>
      <c r="N1064" s="227"/>
      <c r="O1064" s="227"/>
      <c r="P1064" s="227"/>
      <c r="Q1064" s="25" t="s">
        <v>984</v>
      </c>
      <c r="R1064" s="115">
        <f>J1064*L1064%</f>
        <v>2028000</v>
      </c>
      <c r="S1064" s="188"/>
      <c r="T1064" s="7"/>
    </row>
    <row r="1065" spans="1:20" s="189" customFormat="1" ht="15" customHeight="1" x14ac:dyDescent="0.15">
      <c r="A1065" s="28"/>
      <c r="B1065" s="28"/>
      <c r="C1065" s="140"/>
      <c r="D1065" s="655"/>
      <c r="E1065" s="693"/>
      <c r="F1065" s="733"/>
      <c r="G1065" s="662"/>
      <c r="H1065" s="713"/>
      <c r="I1065" s="25" t="s">
        <v>421</v>
      </c>
      <c r="J1065" s="113">
        <v>50000</v>
      </c>
      <c r="K1065" s="227" t="s">
        <v>67</v>
      </c>
      <c r="L1065" s="338">
        <v>12</v>
      </c>
      <c r="M1065" s="227" t="s">
        <v>236</v>
      </c>
      <c r="N1065" s="227"/>
      <c r="O1065" s="227"/>
      <c r="P1065" s="227"/>
      <c r="Q1065" s="25" t="s">
        <v>70</v>
      </c>
      <c r="R1065" s="115">
        <f>J1065*L1065</f>
        <v>600000</v>
      </c>
      <c r="S1065" s="188"/>
      <c r="T1065" s="7"/>
    </row>
    <row r="1066" spans="1:20" s="189" customFormat="1" ht="15" customHeight="1" x14ac:dyDescent="0.15">
      <c r="A1066" s="28"/>
      <c r="B1066" s="28"/>
      <c r="C1066" s="140"/>
      <c r="D1066" s="655"/>
      <c r="E1066" s="693"/>
      <c r="F1066" s="733"/>
      <c r="G1066" s="662"/>
      <c r="H1066" s="713"/>
      <c r="I1066" s="25" t="s">
        <v>985</v>
      </c>
      <c r="J1066" s="113">
        <v>50000</v>
      </c>
      <c r="K1066" s="227" t="s">
        <v>67</v>
      </c>
      <c r="L1066" s="338">
        <v>12</v>
      </c>
      <c r="M1066" s="227" t="s">
        <v>236</v>
      </c>
      <c r="N1066" s="227"/>
      <c r="O1066" s="227"/>
      <c r="P1066" s="227"/>
      <c r="Q1066" s="25" t="s">
        <v>70</v>
      </c>
      <c r="R1066" s="115">
        <f>J1066*L1066</f>
        <v>600000</v>
      </c>
      <c r="S1066" s="188"/>
      <c r="T1066" s="7"/>
    </row>
    <row r="1067" spans="1:20" s="189" customFormat="1" ht="15" customHeight="1" x14ac:dyDescent="0.15">
      <c r="A1067" s="28"/>
      <c r="B1067" s="28"/>
      <c r="C1067" s="140"/>
      <c r="D1067" s="655"/>
      <c r="E1067" s="693"/>
      <c r="F1067" s="733"/>
      <c r="G1067" s="662"/>
      <c r="H1067" s="713"/>
      <c r="I1067" s="25"/>
      <c r="J1067" s="113"/>
      <c r="K1067" s="227"/>
      <c r="L1067" s="338"/>
      <c r="M1067" s="227"/>
      <c r="N1067" s="227"/>
      <c r="O1067" s="227"/>
      <c r="P1067" s="227"/>
      <c r="Q1067" s="25"/>
      <c r="R1067" s="115"/>
      <c r="S1067" s="188"/>
      <c r="T1067" s="7"/>
    </row>
    <row r="1068" spans="1:20" s="189" customFormat="1" ht="15" customHeight="1" x14ac:dyDescent="0.15">
      <c r="A1068" s="28"/>
      <c r="B1068" s="28"/>
      <c r="C1068" s="140"/>
      <c r="D1068" s="643"/>
      <c r="E1068" s="693"/>
      <c r="F1068" s="733"/>
      <c r="G1068" s="663"/>
      <c r="H1068" s="734"/>
      <c r="I1068" s="20"/>
      <c r="J1068" s="269"/>
      <c r="K1068" s="20"/>
      <c r="L1068" s="20"/>
      <c r="M1068" s="20"/>
      <c r="N1068" s="20"/>
      <c r="O1068" s="20"/>
      <c r="P1068" s="20"/>
      <c r="Q1068" s="20" t="s">
        <v>986</v>
      </c>
      <c r="R1068" s="190">
        <f>SUM(R1059:R1065)</f>
        <v>84598000</v>
      </c>
      <c r="S1068" s="188"/>
      <c r="T1068" s="7">
        <f>R1068-S1068</f>
        <v>84598000</v>
      </c>
    </row>
    <row r="1069" spans="1:20" s="189" customFormat="1" ht="15" customHeight="1" x14ac:dyDescent="0.15">
      <c r="A1069" s="28"/>
      <c r="B1069" s="28"/>
      <c r="C1069" s="140"/>
      <c r="D1069" s="642" t="s">
        <v>1105</v>
      </c>
      <c r="E1069" s="693">
        <v>0</v>
      </c>
      <c r="F1069" s="658">
        <f>S1072/1000</f>
        <v>0</v>
      </c>
      <c r="G1069" s="666" t="e">
        <f>F1069+#REF!-E1069-#REF!</f>
        <v>#REF!</v>
      </c>
      <c r="H1069" s="712" t="e">
        <f>G1069/(E1069+#REF!)</f>
        <v>#REF!</v>
      </c>
      <c r="I1069" s="15" t="s">
        <v>1106</v>
      </c>
      <c r="J1069" s="182">
        <v>460000</v>
      </c>
      <c r="K1069" s="254" t="s">
        <v>67</v>
      </c>
      <c r="L1069" s="344">
        <v>12</v>
      </c>
      <c r="M1069" s="254" t="s">
        <v>236</v>
      </c>
      <c r="N1069" s="254"/>
      <c r="O1069" s="254"/>
      <c r="P1069" s="254"/>
      <c r="Q1069" s="15" t="s">
        <v>70</v>
      </c>
      <c r="R1069" s="39">
        <v>5500000</v>
      </c>
      <c r="S1069" s="188"/>
      <c r="T1069" s="7"/>
    </row>
    <row r="1070" spans="1:20" s="189" customFormat="1" ht="15" customHeight="1" x14ac:dyDescent="0.15">
      <c r="A1070" s="28"/>
      <c r="B1070" s="28"/>
      <c r="C1070" s="140"/>
      <c r="D1070" s="655"/>
      <c r="E1070" s="693"/>
      <c r="F1070" s="659"/>
      <c r="G1070" s="662"/>
      <c r="H1070" s="713"/>
      <c r="I1070" s="25" t="s">
        <v>1107</v>
      </c>
      <c r="J1070" s="731"/>
      <c r="K1070" s="731"/>
      <c r="L1070" s="731"/>
      <c r="M1070" s="731"/>
      <c r="N1070" s="731"/>
      <c r="O1070" s="731"/>
      <c r="P1070" s="731"/>
      <c r="Q1070" s="25"/>
      <c r="R1070" s="379">
        <v>6500000</v>
      </c>
      <c r="S1070" s="188"/>
      <c r="T1070" s="7"/>
    </row>
    <row r="1071" spans="1:20" s="189" customFormat="1" ht="15" customHeight="1" x14ac:dyDescent="0.15">
      <c r="A1071" s="28"/>
      <c r="B1071" s="28"/>
      <c r="C1071" s="140"/>
      <c r="D1071" s="655"/>
      <c r="E1071" s="693"/>
      <c r="F1071" s="732">
        <f>T1072/1000</f>
        <v>12000</v>
      </c>
      <c r="G1071" s="662"/>
      <c r="H1071" s="713"/>
      <c r="I1071" s="25"/>
      <c r="J1071" s="113"/>
      <c r="K1071" s="227"/>
      <c r="L1071" s="338"/>
      <c r="M1071" s="227"/>
      <c r="N1071" s="227"/>
      <c r="O1071" s="227"/>
      <c r="P1071" s="227"/>
      <c r="Q1071" s="25"/>
      <c r="R1071" s="115"/>
      <c r="S1071" s="188"/>
      <c r="T1071" s="7"/>
    </row>
    <row r="1072" spans="1:20" s="189" customFormat="1" ht="15" customHeight="1" x14ac:dyDescent="0.15">
      <c r="A1072" s="28"/>
      <c r="B1072" s="28"/>
      <c r="C1072" s="238"/>
      <c r="D1072" s="643"/>
      <c r="E1072" s="693"/>
      <c r="F1072" s="733"/>
      <c r="G1072" s="663"/>
      <c r="H1072" s="734"/>
      <c r="I1072" s="20"/>
      <c r="J1072" s="269"/>
      <c r="K1072" s="20"/>
      <c r="L1072" s="20"/>
      <c r="M1072" s="20"/>
      <c r="N1072" s="20"/>
      <c r="O1072" s="20"/>
      <c r="P1072" s="20"/>
      <c r="Q1072" s="20" t="s">
        <v>986</v>
      </c>
      <c r="R1072" s="190">
        <f>SUM(R1069:R1071)</f>
        <v>12000000</v>
      </c>
      <c r="S1072" s="188"/>
      <c r="T1072" s="7">
        <f>R1072-S1072</f>
        <v>12000000</v>
      </c>
    </row>
    <row r="1073" spans="1:20" s="189" customFormat="1" ht="15" customHeight="1" x14ac:dyDescent="0.15">
      <c r="A1073" s="28"/>
      <c r="B1073" s="140"/>
      <c r="C1073" s="655" t="s">
        <v>422</v>
      </c>
      <c r="D1073" s="64"/>
      <c r="E1073" s="657">
        <v>0</v>
      </c>
      <c r="F1073" s="657">
        <f>SUM(F1076)</f>
        <v>0</v>
      </c>
      <c r="G1073" s="726">
        <f>F1073+F1075-E1073-E1075</f>
        <v>-8000</v>
      </c>
      <c r="H1073" s="736">
        <f>G1073/(E1073+E1075)</f>
        <v>-0.8</v>
      </c>
      <c r="I1073" s="23"/>
      <c r="J1073" s="24"/>
      <c r="K1073" s="25"/>
      <c r="L1073" s="25"/>
      <c r="M1073" s="25"/>
      <c r="N1073" s="25"/>
      <c r="O1073" s="25"/>
      <c r="P1073" s="25"/>
      <c r="Q1073" s="25"/>
      <c r="R1073" s="191"/>
      <c r="S1073" s="188"/>
      <c r="T1073" s="7"/>
    </row>
    <row r="1074" spans="1:20" s="189" customFormat="1" ht="15" customHeight="1" x14ac:dyDescent="0.15">
      <c r="A1074" s="28"/>
      <c r="B1074" s="140"/>
      <c r="C1074" s="655"/>
      <c r="D1074" s="64"/>
      <c r="E1074" s="660"/>
      <c r="F1074" s="660"/>
      <c r="G1074" s="726"/>
      <c r="H1074" s="736"/>
      <c r="I1074" s="23"/>
      <c r="J1074" s="24"/>
      <c r="K1074" s="25"/>
      <c r="L1074" s="25"/>
      <c r="M1074" s="25"/>
      <c r="N1074" s="25"/>
      <c r="O1074" s="25"/>
      <c r="P1074" s="25"/>
      <c r="Q1074" s="25"/>
      <c r="R1074" s="191"/>
      <c r="S1074" s="188"/>
      <c r="T1074" s="7"/>
    </row>
    <row r="1075" spans="1:20" s="189" customFormat="1" ht="15" customHeight="1" x14ac:dyDescent="0.15">
      <c r="A1075" s="28"/>
      <c r="B1075" s="28"/>
      <c r="C1075" s="619"/>
      <c r="D1075" s="64"/>
      <c r="E1075" s="421">
        <f>E1078</f>
        <v>10000</v>
      </c>
      <c r="F1075" s="421">
        <f>F1078</f>
        <v>2000</v>
      </c>
      <c r="G1075" s="727"/>
      <c r="H1075" s="737"/>
      <c r="I1075" s="23"/>
      <c r="J1075" s="24"/>
      <c r="K1075" s="25"/>
      <c r="L1075" s="25"/>
      <c r="M1075" s="25"/>
      <c r="N1075" s="25"/>
      <c r="O1075" s="25"/>
      <c r="P1075" s="25"/>
      <c r="Q1075" s="25"/>
      <c r="R1075" s="191"/>
      <c r="S1075" s="188">
        <f>SUM(S1078)</f>
        <v>0</v>
      </c>
      <c r="T1075" s="188">
        <f>SUM(T1078)</f>
        <v>2000000</v>
      </c>
    </row>
    <row r="1076" spans="1:20" s="189" customFormat="1" ht="15" customHeight="1" x14ac:dyDescent="0.15">
      <c r="A1076" s="28"/>
      <c r="B1076" s="28"/>
      <c r="C1076" s="140"/>
      <c r="D1076" s="642" t="s">
        <v>423</v>
      </c>
      <c r="E1076" s="658">
        <v>0</v>
      </c>
      <c r="F1076" s="658">
        <f>S1078/1000</f>
        <v>0</v>
      </c>
      <c r="G1076" s="666">
        <f>F1076+F1078-E1076-E1078</f>
        <v>-8000</v>
      </c>
      <c r="H1076" s="738">
        <f>G1076/(E1076+E1078)</f>
        <v>-0.8</v>
      </c>
      <c r="I1076" s="15" t="s">
        <v>424</v>
      </c>
      <c r="J1076" s="182"/>
      <c r="K1076" s="15"/>
      <c r="L1076" s="15"/>
      <c r="M1076" s="15"/>
      <c r="N1076" s="15"/>
      <c r="O1076" s="15"/>
      <c r="P1076" s="15"/>
      <c r="Q1076" s="15"/>
      <c r="R1076" s="280"/>
      <c r="S1076" s="188"/>
      <c r="T1076" s="7"/>
    </row>
    <row r="1077" spans="1:20" s="189" customFormat="1" ht="15" customHeight="1" x14ac:dyDescent="0.15">
      <c r="A1077" s="28"/>
      <c r="B1077" s="28"/>
      <c r="C1077" s="140"/>
      <c r="D1077" s="655"/>
      <c r="E1077" s="661"/>
      <c r="F1077" s="661"/>
      <c r="G1077" s="662"/>
      <c r="H1077" s="739"/>
      <c r="I1077" s="25" t="s">
        <v>425</v>
      </c>
      <c r="J1077" s="113">
        <v>2000000</v>
      </c>
      <c r="K1077" s="25" t="s">
        <v>67</v>
      </c>
      <c r="L1077" s="25">
        <v>1</v>
      </c>
      <c r="M1077" s="25" t="s">
        <v>303</v>
      </c>
      <c r="N1077" s="25"/>
      <c r="O1077" s="25"/>
      <c r="P1077" s="25"/>
      <c r="Q1077" s="25" t="s">
        <v>70</v>
      </c>
      <c r="R1077" s="115">
        <f>J1077*L1077</f>
        <v>2000000</v>
      </c>
      <c r="S1077" s="188"/>
      <c r="T1077" s="7"/>
    </row>
    <row r="1078" spans="1:20" s="189" customFormat="1" ht="15" customHeight="1" x14ac:dyDescent="0.15">
      <c r="A1078" s="28"/>
      <c r="B1078" s="28"/>
      <c r="C1078" s="140"/>
      <c r="D1078" s="643"/>
      <c r="E1078" s="88">
        <v>10000</v>
      </c>
      <c r="F1078" s="88">
        <f>T1078/1000</f>
        <v>2000</v>
      </c>
      <c r="G1078" s="405"/>
      <c r="H1078" s="408"/>
      <c r="I1078" s="20"/>
      <c r="J1078" s="19"/>
      <c r="K1078" s="20"/>
      <c r="L1078" s="20"/>
      <c r="M1078" s="20"/>
      <c r="N1078" s="20"/>
      <c r="O1078" s="20"/>
      <c r="P1078" s="20"/>
      <c r="Q1078" s="20" t="s">
        <v>13</v>
      </c>
      <c r="R1078" s="190">
        <f>SUM(R1076:R1077)</f>
        <v>2000000</v>
      </c>
      <c r="S1078" s="188"/>
      <c r="T1078" s="7">
        <f>R1078-S1078</f>
        <v>2000000</v>
      </c>
    </row>
    <row r="1079" spans="1:20" s="189" customFormat="1" ht="15" customHeight="1" x14ac:dyDescent="0.15">
      <c r="A1079" s="642" t="s">
        <v>426</v>
      </c>
      <c r="B1079" s="642" t="s">
        <v>426</v>
      </c>
      <c r="C1079" s="642" t="s">
        <v>426</v>
      </c>
      <c r="D1079" s="29"/>
      <c r="E1079" s="46">
        <v>0</v>
      </c>
      <c r="F1079" s="46">
        <f>S1080/1000</f>
        <v>0</v>
      </c>
      <c r="G1079" s="631">
        <f>F1079+F1080-E1079-E1080</f>
        <v>-19060</v>
      </c>
      <c r="H1079" s="628">
        <f>G1079/(E1079+E1080)</f>
        <v>-0.95014955134596213</v>
      </c>
      <c r="I1079" s="13" t="s">
        <v>427</v>
      </c>
      <c r="J1079" s="14"/>
      <c r="K1079" s="15"/>
      <c r="L1079" s="15"/>
      <c r="M1079" s="15"/>
      <c r="N1079" s="15"/>
      <c r="O1079" s="15"/>
      <c r="P1079" s="15"/>
      <c r="Q1079" s="15"/>
      <c r="R1079" s="294">
        <v>1000000</v>
      </c>
      <c r="S1079" s="188"/>
      <c r="T1079" s="7"/>
    </row>
    <row r="1080" spans="1:20" s="189" customFormat="1" ht="15" customHeight="1" x14ac:dyDescent="0.15">
      <c r="A1080" s="619"/>
      <c r="B1080" s="619"/>
      <c r="C1080" s="619"/>
      <c r="D1080" s="31"/>
      <c r="E1080" s="155">
        <v>20060</v>
      </c>
      <c r="F1080" s="155">
        <f>T1080/1000</f>
        <v>1000</v>
      </c>
      <c r="G1080" s="632"/>
      <c r="H1080" s="654"/>
      <c r="I1080" s="18"/>
      <c r="J1080" s="19"/>
      <c r="K1080" s="20"/>
      <c r="L1080" s="20"/>
      <c r="M1080" s="20"/>
      <c r="N1080" s="20"/>
      <c r="O1080" s="20"/>
      <c r="P1080" s="20"/>
      <c r="Q1080" s="20" t="s">
        <v>13</v>
      </c>
      <c r="R1080" s="295">
        <f>R1079</f>
        <v>1000000</v>
      </c>
      <c r="S1080" s="188"/>
      <c r="T1080" s="7">
        <f>R1080-S1080</f>
        <v>1000000</v>
      </c>
    </row>
    <row r="1081" spans="1:20" s="189" customFormat="1" ht="15" customHeight="1" x14ac:dyDescent="0.15">
      <c r="A1081" s="617" t="s">
        <v>428</v>
      </c>
      <c r="B1081" s="617" t="s">
        <v>428</v>
      </c>
      <c r="C1081" s="617" t="s">
        <v>428</v>
      </c>
      <c r="D1081" s="29"/>
      <c r="E1081" s="46">
        <v>0</v>
      </c>
      <c r="F1081" s="46">
        <f>S1083/1000</f>
        <v>0</v>
      </c>
      <c r="G1081" s="631">
        <f>F1081+F1083-E1081-E1083</f>
        <v>2000</v>
      </c>
      <c r="H1081" s="628">
        <f>G1081/(E1081+E1083)</f>
        <v>6.6666666666666666E-2</v>
      </c>
      <c r="I1081" s="23" t="s">
        <v>429</v>
      </c>
      <c r="J1081" s="24"/>
      <c r="K1081" s="25"/>
      <c r="L1081" s="25"/>
      <c r="M1081" s="25"/>
      <c r="N1081" s="25"/>
      <c r="O1081" s="25"/>
      <c r="P1081" s="25"/>
      <c r="Q1081" s="25" t="s">
        <v>1157</v>
      </c>
      <c r="R1081" s="294">
        <v>30000000</v>
      </c>
      <c r="S1081" s="188"/>
      <c r="T1081" s="7"/>
    </row>
    <row r="1082" spans="1:20" s="189" customFormat="1" ht="15" customHeight="1" x14ac:dyDescent="0.15">
      <c r="A1082" s="618"/>
      <c r="B1082" s="618"/>
      <c r="C1082" s="618"/>
      <c r="D1082" s="425"/>
      <c r="E1082" s="46"/>
      <c r="F1082" s="46"/>
      <c r="G1082" s="735"/>
      <c r="H1082" s="629"/>
      <c r="I1082" s="23" t="s">
        <v>1156</v>
      </c>
      <c r="J1082" s="24"/>
      <c r="K1082" s="25"/>
      <c r="L1082" s="25"/>
      <c r="M1082" s="25"/>
      <c r="N1082" s="25"/>
      <c r="O1082" s="25"/>
      <c r="P1082" s="25"/>
      <c r="Q1082" s="25" t="s">
        <v>1157</v>
      </c>
      <c r="R1082" s="476">
        <v>2000000</v>
      </c>
      <c r="S1082" s="188"/>
      <c r="T1082" s="7"/>
    </row>
    <row r="1083" spans="1:20" s="189" customFormat="1" ht="15" customHeight="1" x14ac:dyDescent="0.15">
      <c r="A1083" s="619"/>
      <c r="B1083" s="619"/>
      <c r="C1083" s="619"/>
      <c r="D1083" s="31"/>
      <c r="E1083" s="155">
        <v>30000</v>
      </c>
      <c r="F1083" s="155">
        <f>T1083/1000</f>
        <v>32000</v>
      </c>
      <c r="G1083" s="632"/>
      <c r="H1083" s="654"/>
      <c r="I1083" s="18"/>
      <c r="J1083" s="19"/>
      <c r="K1083" s="20"/>
      <c r="L1083" s="20"/>
      <c r="M1083" s="20"/>
      <c r="N1083" s="20"/>
      <c r="O1083" s="20"/>
      <c r="P1083" s="20"/>
      <c r="Q1083" s="20" t="s">
        <v>13</v>
      </c>
      <c r="R1083" s="225">
        <f>SUM(R1081:R1082)</f>
        <v>32000000</v>
      </c>
      <c r="S1083" s="188"/>
      <c r="T1083" s="7">
        <f>R1083-S1083</f>
        <v>32000000</v>
      </c>
    </row>
    <row r="1084" spans="1:20" s="189" customFormat="1" ht="15" customHeight="1" x14ac:dyDescent="0.15">
      <c r="A1084" s="66"/>
      <c r="B1084" s="66"/>
      <c r="C1084" s="66"/>
      <c r="D1084" s="66"/>
      <c r="E1084" s="66"/>
      <c r="F1084" s="66"/>
      <c r="G1084" s="428"/>
      <c r="H1084" s="428"/>
      <c r="S1084" s="188"/>
      <c r="T1084" s="188"/>
    </row>
    <row r="1085" spans="1:20" s="189" customFormat="1" ht="15" customHeight="1" x14ac:dyDescent="0.15">
      <c r="A1085" s="66"/>
      <c r="B1085" s="66"/>
      <c r="C1085" s="66"/>
      <c r="D1085" s="66"/>
      <c r="E1085" s="66"/>
      <c r="F1085" s="66"/>
      <c r="G1085" s="428"/>
      <c r="H1085" s="428"/>
      <c r="S1085" s="188"/>
      <c r="T1085" s="188"/>
    </row>
    <row r="1086" spans="1:20" s="189" customFormat="1" ht="15" customHeight="1" x14ac:dyDescent="0.15">
      <c r="A1086" s="66"/>
      <c r="B1086" s="66"/>
      <c r="C1086" s="66"/>
      <c r="D1086" s="66"/>
      <c r="E1086" s="66"/>
      <c r="F1086" s="66"/>
      <c r="G1086" s="428"/>
      <c r="H1086" s="428"/>
      <c r="S1086" s="188"/>
      <c r="T1086" s="188"/>
    </row>
    <row r="1087" spans="1:20" s="189" customFormat="1" ht="15" customHeight="1" x14ac:dyDescent="0.15">
      <c r="A1087" s="66"/>
      <c r="B1087" s="66"/>
      <c r="C1087" s="66"/>
      <c r="D1087" s="66"/>
      <c r="E1087" s="66"/>
      <c r="F1087" s="66"/>
      <c r="G1087" s="428"/>
      <c r="H1087" s="428"/>
      <c r="S1087" s="188"/>
      <c r="T1087" s="188"/>
    </row>
    <row r="1088" spans="1:20" s="189" customFormat="1" ht="15" customHeight="1" x14ac:dyDescent="0.15">
      <c r="A1088" s="66"/>
      <c r="B1088" s="66"/>
      <c r="C1088" s="66"/>
      <c r="D1088" s="66"/>
      <c r="E1088" s="66"/>
      <c r="F1088" s="66"/>
      <c r="G1088" s="428"/>
      <c r="H1088" s="428"/>
      <c r="S1088" s="188"/>
      <c r="T1088" s="188"/>
    </row>
    <row r="1089" spans="1:20" s="189" customFormat="1" ht="15" customHeight="1" x14ac:dyDescent="0.15">
      <c r="A1089" s="66"/>
      <c r="B1089" s="66"/>
      <c r="C1089" s="66"/>
      <c r="D1089" s="66"/>
      <c r="E1089" s="66"/>
      <c r="F1089" s="66"/>
      <c r="G1089" s="428"/>
      <c r="H1089" s="428"/>
      <c r="S1089" s="188"/>
      <c r="T1089" s="188"/>
    </row>
    <row r="1090" spans="1:20" s="189" customFormat="1" ht="15" customHeight="1" x14ac:dyDescent="0.15">
      <c r="A1090" s="66"/>
      <c r="B1090" s="66"/>
      <c r="C1090" s="66"/>
      <c r="D1090" s="66"/>
      <c r="E1090" s="66"/>
      <c r="F1090" s="66"/>
      <c r="G1090" s="428"/>
      <c r="H1090" s="428"/>
      <c r="S1090" s="188"/>
      <c r="T1090" s="188"/>
    </row>
    <row r="1091" spans="1:20" s="189" customFormat="1" ht="15" customHeight="1" x14ac:dyDescent="0.15">
      <c r="A1091" s="66"/>
      <c r="B1091" s="66"/>
      <c r="C1091" s="66"/>
      <c r="D1091" s="66"/>
      <c r="E1091" s="66"/>
      <c r="F1091" s="66"/>
      <c r="G1091" s="428"/>
      <c r="H1091" s="428"/>
      <c r="S1091" s="188"/>
      <c r="T1091" s="188"/>
    </row>
    <row r="1092" spans="1:20" s="189" customFormat="1" ht="15" customHeight="1" x14ac:dyDescent="0.15">
      <c r="A1092" s="66"/>
      <c r="B1092" s="66"/>
      <c r="C1092" s="66"/>
      <c r="D1092" s="66"/>
      <c r="E1092" s="66"/>
      <c r="F1092" s="66"/>
      <c r="G1092" s="428"/>
      <c r="H1092" s="428"/>
      <c r="S1092" s="188"/>
      <c r="T1092" s="188"/>
    </row>
    <row r="1093" spans="1:20" s="189" customFormat="1" ht="15" customHeight="1" x14ac:dyDescent="0.15">
      <c r="A1093" s="66"/>
      <c r="B1093" s="66"/>
      <c r="C1093" s="66"/>
      <c r="D1093" s="66"/>
      <c r="E1093" s="66"/>
      <c r="F1093" s="66"/>
      <c r="G1093" s="428"/>
      <c r="H1093" s="428"/>
      <c r="S1093" s="188"/>
      <c r="T1093" s="188"/>
    </row>
    <row r="1094" spans="1:20" s="189" customFormat="1" ht="15" customHeight="1" x14ac:dyDescent="0.15">
      <c r="A1094" s="66"/>
      <c r="B1094" s="66"/>
      <c r="C1094" s="66"/>
      <c r="D1094" s="66"/>
      <c r="E1094" s="66"/>
      <c r="F1094" s="66"/>
      <c r="G1094" s="428"/>
      <c r="H1094" s="428"/>
      <c r="S1094" s="188"/>
      <c r="T1094" s="188"/>
    </row>
    <row r="1095" spans="1:20" s="189" customFormat="1" ht="15" customHeight="1" x14ac:dyDescent="0.15">
      <c r="A1095" s="66"/>
      <c r="B1095" s="66"/>
      <c r="C1095" s="66"/>
      <c r="D1095" s="66"/>
      <c r="E1095" s="66"/>
      <c r="F1095" s="66"/>
      <c r="G1095" s="428"/>
      <c r="H1095" s="428"/>
      <c r="S1095" s="188"/>
      <c r="T1095" s="188"/>
    </row>
    <row r="1096" spans="1:20" s="189" customFormat="1" ht="17.25" customHeight="1" x14ac:dyDescent="0.15">
      <c r="A1096" s="66"/>
      <c r="B1096" s="66"/>
      <c r="C1096" s="66"/>
      <c r="D1096" s="66"/>
      <c r="E1096" s="66"/>
      <c r="F1096" s="66"/>
      <c r="G1096" s="428"/>
      <c r="H1096" s="428"/>
      <c r="S1096" s="188"/>
      <c r="T1096" s="188"/>
    </row>
    <row r="1097" spans="1:20" s="189" customFormat="1" ht="17.25" customHeight="1" x14ac:dyDescent="0.15">
      <c r="A1097" s="66"/>
      <c r="B1097" s="66"/>
      <c r="C1097" s="66"/>
      <c r="D1097" s="66"/>
      <c r="E1097" s="66"/>
      <c r="F1097" s="66"/>
      <c r="G1097" s="428"/>
      <c r="H1097" s="428"/>
      <c r="S1097" s="188"/>
      <c r="T1097" s="188"/>
    </row>
    <row r="1098" spans="1:20" s="189" customFormat="1" ht="17.25" customHeight="1" x14ac:dyDescent="0.15">
      <c r="A1098" s="66"/>
      <c r="B1098" s="66"/>
      <c r="C1098" s="66"/>
      <c r="D1098" s="66"/>
      <c r="E1098" s="66"/>
      <c r="F1098" s="66"/>
      <c r="G1098" s="428"/>
      <c r="H1098" s="428"/>
      <c r="S1098" s="188"/>
      <c r="T1098" s="188"/>
    </row>
    <row r="1099" spans="1:20" s="189" customFormat="1" ht="17.25" customHeight="1" x14ac:dyDescent="0.15">
      <c r="A1099" s="66"/>
      <c r="B1099" s="66"/>
      <c r="C1099" s="66"/>
      <c r="D1099" s="66"/>
      <c r="E1099" s="66"/>
      <c r="F1099" s="66"/>
      <c r="G1099" s="428"/>
      <c r="H1099" s="428"/>
      <c r="S1099" s="188"/>
      <c r="T1099" s="188"/>
    </row>
    <row r="1100" spans="1:20" s="189" customFormat="1" ht="15" customHeight="1" x14ac:dyDescent="0.15">
      <c r="A1100" s="66"/>
      <c r="B1100" s="66"/>
      <c r="C1100" s="68"/>
      <c r="D1100" s="68"/>
      <c r="E1100" s="67"/>
      <c r="F1100" s="67"/>
      <c r="G1100" s="428"/>
      <c r="H1100" s="428"/>
      <c r="J1100" s="188"/>
      <c r="R1100" s="296"/>
      <c r="S1100" s="188"/>
      <c r="T1100" s="188"/>
    </row>
    <row r="1101" spans="1:20" s="189" customFormat="1" ht="15" customHeight="1" x14ac:dyDescent="0.15">
      <c r="A1101" s="66"/>
      <c r="B1101" s="66"/>
      <c r="C1101" s="68"/>
      <c r="D1101" s="68"/>
      <c r="E1101" s="67"/>
      <c r="F1101" s="67"/>
      <c r="G1101" s="428"/>
      <c r="H1101" s="428"/>
      <c r="J1101" s="188"/>
      <c r="R1101" s="296"/>
      <c r="S1101" s="188"/>
      <c r="T1101" s="188"/>
    </row>
    <row r="1102" spans="1:20" s="189" customFormat="1" ht="15" customHeight="1" x14ac:dyDescent="0.15">
      <c r="A1102" s="66"/>
      <c r="B1102" s="66"/>
      <c r="C1102" s="68"/>
      <c r="D1102" s="68"/>
      <c r="E1102" s="67"/>
      <c r="F1102" s="67"/>
      <c r="G1102" s="428"/>
      <c r="H1102" s="428"/>
      <c r="J1102" s="188"/>
      <c r="R1102" s="296"/>
      <c r="S1102" s="188"/>
      <c r="T1102" s="188"/>
    </row>
    <row r="1103" spans="1:20" s="189" customFormat="1" ht="15" customHeight="1" x14ac:dyDescent="0.15">
      <c r="A1103" s="66"/>
      <c r="B1103" s="66"/>
      <c r="C1103" s="68"/>
      <c r="D1103" s="68"/>
      <c r="E1103" s="67"/>
      <c r="F1103" s="67"/>
      <c r="G1103" s="428"/>
      <c r="H1103" s="428"/>
      <c r="J1103" s="188"/>
      <c r="R1103" s="296"/>
      <c r="S1103" s="188"/>
      <c r="T1103" s="188"/>
    </row>
    <row r="1104" spans="1:20" s="189" customFormat="1" ht="15" customHeight="1" x14ac:dyDescent="0.15">
      <c r="A1104" s="66"/>
      <c r="B1104" s="66"/>
      <c r="C1104" s="68"/>
      <c r="D1104" s="68"/>
      <c r="E1104" s="67"/>
      <c r="F1104" s="67"/>
      <c r="G1104" s="428"/>
      <c r="H1104" s="428"/>
      <c r="J1104" s="188"/>
      <c r="R1104" s="296"/>
      <c r="S1104" s="188"/>
      <c r="T1104" s="188"/>
    </row>
    <row r="1105" spans="1:20" s="189" customFormat="1" ht="15" customHeight="1" x14ac:dyDescent="0.15">
      <c r="A1105" s="66"/>
      <c r="B1105" s="66"/>
      <c r="C1105" s="68"/>
      <c r="D1105" s="68"/>
      <c r="E1105" s="67"/>
      <c r="F1105" s="67"/>
      <c r="G1105" s="428"/>
      <c r="H1105" s="428"/>
      <c r="J1105" s="188"/>
      <c r="R1105" s="296"/>
      <c r="S1105" s="188"/>
      <c r="T1105" s="188"/>
    </row>
    <row r="1106" spans="1:20" s="189" customFormat="1" ht="15" customHeight="1" x14ac:dyDescent="0.15">
      <c r="A1106" s="66"/>
      <c r="B1106" s="66"/>
      <c r="C1106" s="68"/>
      <c r="D1106" s="68"/>
      <c r="E1106" s="67"/>
      <c r="F1106" s="67"/>
      <c r="G1106" s="428"/>
      <c r="H1106" s="428"/>
      <c r="J1106" s="188"/>
      <c r="R1106" s="296"/>
      <c r="S1106" s="188"/>
      <c r="T1106" s="188"/>
    </row>
    <row r="1107" spans="1:20" s="189" customFormat="1" ht="15" customHeight="1" x14ac:dyDescent="0.15">
      <c r="A1107" s="66"/>
      <c r="B1107" s="66"/>
      <c r="C1107" s="68"/>
      <c r="D1107" s="68"/>
      <c r="E1107" s="67"/>
      <c r="F1107" s="67"/>
      <c r="G1107" s="428"/>
      <c r="H1107" s="428"/>
      <c r="J1107" s="188"/>
      <c r="R1107" s="296"/>
      <c r="S1107" s="188"/>
      <c r="T1107" s="188"/>
    </row>
    <row r="1108" spans="1:20" s="189" customFormat="1" ht="15" customHeight="1" x14ac:dyDescent="0.15">
      <c r="A1108" s="66"/>
      <c r="B1108" s="66"/>
      <c r="C1108" s="68"/>
      <c r="D1108" s="68"/>
      <c r="E1108" s="67"/>
      <c r="F1108" s="67"/>
      <c r="G1108" s="428"/>
      <c r="H1108" s="428"/>
      <c r="J1108" s="188"/>
      <c r="R1108" s="296"/>
      <c r="S1108" s="188"/>
      <c r="T1108" s="188"/>
    </row>
    <row r="1109" spans="1:20" s="189" customFormat="1" ht="15" customHeight="1" x14ac:dyDescent="0.15">
      <c r="A1109" s="66"/>
      <c r="B1109" s="66"/>
      <c r="C1109" s="68"/>
      <c r="D1109" s="68"/>
      <c r="E1109" s="67"/>
      <c r="F1109" s="67"/>
      <c r="G1109" s="428"/>
      <c r="H1109" s="428"/>
      <c r="J1109" s="188"/>
      <c r="R1109" s="296"/>
      <c r="S1109" s="188"/>
      <c r="T1109" s="188"/>
    </row>
    <row r="1110" spans="1:20" s="189" customFormat="1" ht="15" customHeight="1" x14ac:dyDescent="0.15">
      <c r="A1110" s="66"/>
      <c r="B1110" s="66"/>
      <c r="C1110" s="68"/>
      <c r="D1110" s="68"/>
      <c r="E1110" s="67"/>
      <c r="F1110" s="67"/>
      <c r="G1110" s="428"/>
      <c r="H1110" s="428"/>
      <c r="J1110" s="188"/>
      <c r="R1110" s="296"/>
      <c r="S1110" s="188"/>
      <c r="T1110" s="188"/>
    </row>
    <row r="1111" spans="1:20" s="189" customFormat="1" ht="15" customHeight="1" x14ac:dyDescent="0.15">
      <c r="A1111" s="66"/>
      <c r="B1111" s="66"/>
      <c r="C1111" s="68"/>
      <c r="D1111" s="68"/>
      <c r="E1111" s="67"/>
      <c r="F1111" s="67"/>
      <c r="G1111" s="428"/>
      <c r="H1111" s="428"/>
      <c r="J1111" s="188"/>
      <c r="R1111" s="296"/>
      <c r="S1111" s="188"/>
      <c r="T1111" s="188"/>
    </row>
    <row r="1112" spans="1:20" s="189" customFormat="1" ht="15" customHeight="1" x14ac:dyDescent="0.15">
      <c r="A1112" s="66"/>
      <c r="B1112" s="66"/>
      <c r="C1112" s="68"/>
      <c r="D1112" s="68"/>
      <c r="E1112" s="67"/>
      <c r="F1112" s="67"/>
      <c r="G1112" s="428"/>
      <c r="H1112" s="428"/>
      <c r="J1112" s="188"/>
      <c r="R1112" s="296"/>
      <c r="S1112" s="188"/>
      <c r="T1112" s="188"/>
    </row>
    <row r="1113" spans="1:20" s="189" customFormat="1" ht="15" customHeight="1" x14ac:dyDescent="0.15">
      <c r="A1113" s="66"/>
      <c r="B1113" s="66"/>
      <c r="C1113" s="68"/>
      <c r="D1113" s="68"/>
      <c r="E1113" s="67"/>
      <c r="F1113" s="67"/>
      <c r="G1113" s="428"/>
      <c r="H1113" s="428"/>
      <c r="J1113" s="188"/>
      <c r="R1113" s="296"/>
      <c r="S1113" s="188"/>
      <c r="T1113" s="188"/>
    </row>
    <row r="1114" spans="1:20" s="189" customFormat="1" ht="15" customHeight="1" x14ac:dyDescent="0.15">
      <c r="A1114" s="66"/>
      <c r="B1114" s="66"/>
      <c r="C1114" s="68"/>
      <c r="D1114" s="68"/>
      <c r="E1114" s="67"/>
      <c r="F1114" s="67"/>
      <c r="G1114" s="428"/>
      <c r="H1114" s="428"/>
      <c r="J1114" s="188"/>
      <c r="R1114" s="296"/>
      <c r="S1114" s="188"/>
      <c r="T1114" s="188"/>
    </row>
    <row r="1115" spans="1:20" s="189" customFormat="1" ht="15" customHeight="1" x14ac:dyDescent="0.15">
      <c r="A1115" s="66"/>
      <c r="B1115" s="66"/>
      <c r="C1115" s="68"/>
      <c r="D1115" s="68"/>
      <c r="E1115" s="67"/>
      <c r="F1115" s="67"/>
      <c r="G1115" s="428"/>
      <c r="H1115" s="428"/>
      <c r="J1115" s="188"/>
      <c r="R1115" s="296"/>
      <c r="S1115" s="188"/>
      <c r="T1115" s="188"/>
    </row>
    <row r="1116" spans="1:20" s="189" customFormat="1" ht="15" customHeight="1" x14ac:dyDescent="0.15">
      <c r="A1116" s="66"/>
      <c r="B1116" s="66"/>
      <c r="C1116" s="68"/>
      <c r="D1116" s="68"/>
      <c r="E1116" s="67"/>
      <c r="F1116" s="67"/>
      <c r="G1116" s="428"/>
      <c r="H1116" s="428"/>
      <c r="J1116" s="188"/>
      <c r="R1116" s="296"/>
      <c r="S1116" s="188"/>
      <c r="T1116" s="188"/>
    </row>
    <row r="1117" spans="1:20" s="189" customFormat="1" ht="15" customHeight="1" x14ac:dyDescent="0.15">
      <c r="A1117" s="66"/>
      <c r="B1117" s="66"/>
      <c r="C1117" s="68"/>
      <c r="D1117" s="68"/>
      <c r="E1117" s="67"/>
      <c r="F1117" s="67"/>
      <c r="G1117" s="428"/>
      <c r="H1117" s="428"/>
      <c r="J1117" s="188"/>
      <c r="R1117" s="296"/>
      <c r="S1117" s="188"/>
      <c r="T1117" s="188"/>
    </row>
    <row r="1118" spans="1:20" s="189" customFormat="1" ht="15" customHeight="1" x14ac:dyDescent="0.15">
      <c r="A1118" s="66"/>
      <c r="B1118" s="66"/>
      <c r="C1118" s="68"/>
      <c r="D1118" s="68"/>
      <c r="E1118" s="67"/>
      <c r="F1118" s="67"/>
      <c r="G1118" s="428"/>
      <c r="H1118" s="428"/>
      <c r="J1118" s="188"/>
      <c r="R1118" s="296"/>
      <c r="S1118" s="188"/>
      <c r="T1118" s="188"/>
    </row>
    <row r="1119" spans="1:20" s="189" customFormat="1" ht="15" customHeight="1" x14ac:dyDescent="0.15">
      <c r="A1119" s="66"/>
      <c r="B1119" s="66"/>
      <c r="C1119" s="68"/>
      <c r="D1119" s="68"/>
      <c r="E1119" s="67"/>
      <c r="F1119" s="67"/>
      <c r="G1119" s="428"/>
      <c r="H1119" s="428"/>
      <c r="J1119" s="188"/>
      <c r="R1119" s="296"/>
      <c r="S1119" s="188"/>
      <c r="T1119" s="188"/>
    </row>
    <row r="1120" spans="1:20" s="189" customFormat="1" ht="15" customHeight="1" x14ac:dyDescent="0.15">
      <c r="A1120" s="66"/>
      <c r="B1120" s="66"/>
      <c r="C1120" s="68"/>
      <c r="D1120" s="68"/>
      <c r="E1120" s="67"/>
      <c r="F1120" s="67"/>
      <c r="G1120" s="428"/>
      <c r="H1120" s="428"/>
      <c r="J1120" s="188"/>
      <c r="R1120" s="296"/>
      <c r="S1120" s="188"/>
      <c r="T1120" s="188"/>
    </row>
    <row r="1121" spans="1:20" s="189" customFormat="1" ht="15" customHeight="1" x14ac:dyDescent="0.15">
      <c r="A1121" s="66"/>
      <c r="B1121" s="66"/>
      <c r="C1121" s="68"/>
      <c r="D1121" s="68"/>
      <c r="E1121" s="67"/>
      <c r="F1121" s="67"/>
      <c r="G1121" s="428"/>
      <c r="H1121" s="428"/>
      <c r="J1121" s="188"/>
      <c r="R1121" s="296"/>
      <c r="S1121" s="188"/>
      <c r="T1121" s="188"/>
    </row>
    <row r="1122" spans="1:20" s="189" customFormat="1" ht="15" customHeight="1" x14ac:dyDescent="0.15">
      <c r="A1122" s="66"/>
      <c r="B1122" s="66"/>
      <c r="C1122" s="68"/>
      <c r="D1122" s="68"/>
      <c r="E1122" s="67"/>
      <c r="F1122" s="67"/>
      <c r="G1122" s="428"/>
      <c r="H1122" s="428"/>
      <c r="J1122" s="188"/>
      <c r="R1122" s="296"/>
      <c r="S1122" s="188"/>
      <c r="T1122" s="188"/>
    </row>
    <row r="1123" spans="1:20" s="189" customFormat="1" ht="15" customHeight="1" x14ac:dyDescent="0.15">
      <c r="A1123" s="66"/>
      <c r="B1123" s="66"/>
      <c r="C1123" s="68"/>
      <c r="D1123" s="68"/>
      <c r="E1123" s="67"/>
      <c r="F1123" s="67"/>
      <c r="G1123" s="428"/>
      <c r="H1123" s="428"/>
      <c r="J1123" s="188"/>
      <c r="R1123" s="296"/>
      <c r="S1123" s="188"/>
      <c r="T1123" s="188"/>
    </row>
    <row r="1124" spans="1:20" s="189" customFormat="1" ht="15" customHeight="1" x14ac:dyDescent="0.15">
      <c r="A1124" s="66"/>
      <c r="B1124" s="66"/>
      <c r="C1124" s="68"/>
      <c r="D1124" s="68"/>
      <c r="E1124" s="67"/>
      <c r="F1124" s="67"/>
      <c r="G1124" s="428"/>
      <c r="H1124" s="428"/>
      <c r="J1124" s="188"/>
      <c r="R1124" s="296"/>
      <c r="S1124" s="188"/>
      <c r="T1124" s="188"/>
    </row>
    <row r="1125" spans="1:20" s="189" customFormat="1" ht="15" customHeight="1" x14ac:dyDescent="0.15">
      <c r="A1125" s="66"/>
      <c r="B1125" s="66"/>
      <c r="C1125" s="68"/>
      <c r="D1125" s="68"/>
      <c r="E1125" s="67"/>
      <c r="F1125" s="67"/>
      <c r="G1125" s="428"/>
      <c r="H1125" s="428"/>
      <c r="J1125" s="188"/>
      <c r="R1125" s="296"/>
      <c r="S1125" s="188"/>
      <c r="T1125" s="188"/>
    </row>
    <row r="1126" spans="1:20" s="189" customFormat="1" ht="15" customHeight="1" x14ac:dyDescent="0.15">
      <c r="A1126" s="66"/>
      <c r="B1126" s="66"/>
      <c r="C1126" s="68"/>
      <c r="D1126" s="68"/>
      <c r="E1126" s="67"/>
      <c r="F1126" s="67"/>
      <c r="G1126" s="428"/>
      <c r="H1126" s="428"/>
      <c r="J1126" s="188"/>
      <c r="R1126" s="296"/>
      <c r="S1126" s="188"/>
      <c r="T1126" s="188"/>
    </row>
    <row r="1127" spans="1:20" s="189" customFormat="1" ht="15" customHeight="1" x14ac:dyDescent="0.15">
      <c r="A1127" s="66"/>
      <c r="B1127" s="66"/>
      <c r="C1127" s="68"/>
      <c r="D1127" s="68"/>
      <c r="E1127" s="67"/>
      <c r="F1127" s="67"/>
      <c r="G1127" s="428"/>
      <c r="H1127" s="428"/>
      <c r="J1127" s="188"/>
      <c r="R1127" s="296"/>
      <c r="S1127" s="188"/>
      <c r="T1127" s="188"/>
    </row>
    <row r="1128" spans="1:20" s="189" customFormat="1" ht="15" customHeight="1" x14ac:dyDescent="0.15">
      <c r="A1128" s="66"/>
      <c r="B1128" s="66"/>
      <c r="C1128" s="68"/>
      <c r="D1128" s="68"/>
      <c r="E1128" s="67"/>
      <c r="F1128" s="67"/>
      <c r="G1128" s="428"/>
      <c r="H1128" s="428"/>
      <c r="J1128" s="188"/>
      <c r="R1128" s="296"/>
      <c r="S1128" s="188"/>
      <c r="T1128" s="188"/>
    </row>
    <row r="1129" spans="1:20" s="189" customFormat="1" ht="15" customHeight="1" x14ac:dyDescent="0.15">
      <c r="A1129" s="66"/>
      <c r="B1129" s="66"/>
      <c r="C1129" s="68"/>
      <c r="D1129" s="68"/>
      <c r="E1129" s="67"/>
      <c r="F1129" s="67"/>
      <c r="G1129" s="428"/>
      <c r="H1129" s="428"/>
      <c r="J1129" s="188"/>
      <c r="R1129" s="296"/>
      <c r="S1129" s="188"/>
      <c r="T1129" s="188"/>
    </row>
    <row r="1130" spans="1:20" s="189" customFormat="1" ht="15" customHeight="1" x14ac:dyDescent="0.15">
      <c r="A1130" s="66"/>
      <c r="B1130" s="66"/>
      <c r="C1130" s="68"/>
      <c r="D1130" s="68"/>
      <c r="E1130" s="67"/>
      <c r="F1130" s="67"/>
      <c r="G1130" s="428"/>
      <c r="H1130" s="428"/>
      <c r="J1130" s="188"/>
      <c r="R1130" s="296"/>
      <c r="S1130" s="188"/>
      <c r="T1130" s="188"/>
    </row>
    <row r="1131" spans="1:20" s="189" customFormat="1" ht="15" customHeight="1" x14ac:dyDescent="0.15">
      <c r="A1131" s="66"/>
      <c r="B1131" s="66"/>
      <c r="C1131" s="68"/>
      <c r="D1131" s="68"/>
      <c r="E1131" s="67"/>
      <c r="F1131" s="67"/>
      <c r="G1131" s="428"/>
      <c r="H1131" s="428"/>
      <c r="J1131" s="188"/>
      <c r="R1131" s="296"/>
      <c r="S1131" s="188"/>
      <c r="T1131" s="188"/>
    </row>
    <row r="1132" spans="1:20" s="189" customFormat="1" ht="15" customHeight="1" x14ac:dyDescent="0.15">
      <c r="A1132" s="66"/>
      <c r="B1132" s="66"/>
      <c r="C1132" s="68"/>
      <c r="D1132" s="68"/>
      <c r="E1132" s="67"/>
      <c r="F1132" s="67"/>
      <c r="G1132" s="428"/>
      <c r="H1132" s="428"/>
      <c r="J1132" s="188"/>
      <c r="R1132" s="296"/>
      <c r="S1132" s="188"/>
      <c r="T1132" s="188"/>
    </row>
    <row r="1133" spans="1:20" s="189" customFormat="1" ht="15" customHeight="1" x14ac:dyDescent="0.15">
      <c r="A1133" s="66"/>
      <c r="B1133" s="66"/>
      <c r="C1133" s="68"/>
      <c r="D1133" s="68"/>
      <c r="E1133" s="67"/>
      <c r="F1133" s="67"/>
      <c r="G1133" s="428"/>
      <c r="H1133" s="428"/>
      <c r="J1133" s="188"/>
      <c r="R1133" s="296"/>
      <c r="S1133" s="188"/>
      <c r="T1133" s="188"/>
    </row>
    <row r="1134" spans="1:20" s="189" customFormat="1" ht="15" customHeight="1" x14ac:dyDescent="0.15">
      <c r="A1134" s="66"/>
      <c r="B1134" s="66"/>
      <c r="C1134" s="68"/>
      <c r="D1134" s="68"/>
      <c r="E1134" s="67"/>
      <c r="F1134" s="67"/>
      <c r="G1134" s="428"/>
      <c r="H1134" s="428"/>
      <c r="J1134" s="188"/>
      <c r="R1134" s="296"/>
      <c r="S1134" s="188"/>
      <c r="T1134" s="188"/>
    </row>
    <row r="1135" spans="1:20" s="189" customFormat="1" ht="15" customHeight="1" x14ac:dyDescent="0.15">
      <c r="A1135" s="66"/>
      <c r="B1135" s="66"/>
      <c r="C1135" s="68"/>
      <c r="D1135" s="68"/>
      <c r="E1135" s="67"/>
      <c r="F1135" s="67"/>
      <c r="G1135" s="428"/>
      <c r="H1135" s="428"/>
      <c r="J1135" s="188"/>
      <c r="R1135" s="296"/>
      <c r="S1135" s="188"/>
      <c r="T1135" s="188"/>
    </row>
    <row r="1136" spans="1:20" s="189" customFormat="1" ht="15" customHeight="1" x14ac:dyDescent="0.15">
      <c r="A1136" s="66"/>
      <c r="B1136" s="66"/>
      <c r="C1136" s="68"/>
      <c r="D1136" s="68"/>
      <c r="E1136" s="67"/>
      <c r="F1136" s="67"/>
      <c r="G1136" s="428"/>
      <c r="H1136" s="428"/>
      <c r="J1136" s="188"/>
      <c r="R1136" s="296"/>
      <c r="S1136" s="188"/>
      <c r="T1136" s="188"/>
    </row>
    <row r="1137" spans="1:20" s="189" customFormat="1" ht="15" customHeight="1" x14ac:dyDescent="0.15">
      <c r="A1137" s="66"/>
      <c r="B1137" s="66"/>
      <c r="C1137" s="68"/>
      <c r="D1137" s="68"/>
      <c r="E1137" s="67"/>
      <c r="F1137" s="67"/>
      <c r="G1137" s="428"/>
      <c r="H1137" s="428"/>
      <c r="J1137" s="188"/>
      <c r="R1137" s="296"/>
      <c r="S1137" s="188"/>
      <c r="T1137" s="188"/>
    </row>
    <row r="1138" spans="1:20" s="189" customFormat="1" ht="15" customHeight="1" x14ac:dyDescent="0.15">
      <c r="A1138" s="66"/>
      <c r="B1138" s="66"/>
      <c r="C1138" s="68"/>
      <c r="D1138" s="68"/>
      <c r="E1138" s="67"/>
      <c r="F1138" s="67"/>
      <c r="G1138" s="428"/>
      <c r="H1138" s="428"/>
      <c r="J1138" s="188"/>
      <c r="R1138" s="296"/>
      <c r="S1138" s="188"/>
      <c r="T1138" s="188"/>
    </row>
    <row r="1139" spans="1:20" s="189" customFormat="1" ht="15" customHeight="1" x14ac:dyDescent="0.15">
      <c r="A1139" s="66"/>
      <c r="B1139" s="66"/>
      <c r="C1139" s="68"/>
      <c r="D1139" s="68"/>
      <c r="E1139" s="67"/>
      <c r="F1139" s="67"/>
      <c r="G1139" s="428"/>
      <c r="H1139" s="428"/>
      <c r="J1139" s="188"/>
      <c r="R1139" s="296"/>
      <c r="S1139" s="188"/>
      <c r="T1139" s="188"/>
    </row>
    <row r="1140" spans="1:20" s="189" customFormat="1" ht="15" customHeight="1" x14ac:dyDescent="0.15">
      <c r="A1140" s="66"/>
      <c r="B1140" s="66"/>
      <c r="C1140" s="68"/>
      <c r="D1140" s="68"/>
      <c r="E1140" s="67"/>
      <c r="F1140" s="67"/>
      <c r="G1140" s="428"/>
      <c r="H1140" s="428"/>
      <c r="J1140" s="188"/>
      <c r="R1140" s="296"/>
      <c r="S1140" s="188"/>
      <c r="T1140" s="188"/>
    </row>
    <row r="1141" spans="1:20" s="189" customFormat="1" ht="15" customHeight="1" x14ac:dyDescent="0.15">
      <c r="A1141" s="66"/>
      <c r="B1141" s="66"/>
      <c r="C1141" s="68"/>
      <c r="D1141" s="68"/>
      <c r="E1141" s="67"/>
      <c r="F1141" s="67"/>
      <c r="G1141" s="428"/>
      <c r="H1141" s="428"/>
      <c r="J1141" s="188"/>
      <c r="R1141" s="296"/>
      <c r="S1141" s="188"/>
      <c r="T1141" s="188"/>
    </row>
    <row r="1142" spans="1:20" s="189" customFormat="1" ht="15" customHeight="1" x14ac:dyDescent="0.15">
      <c r="A1142" s="66"/>
      <c r="B1142" s="66"/>
      <c r="C1142" s="68"/>
      <c r="D1142" s="68"/>
      <c r="E1142" s="67"/>
      <c r="F1142" s="67"/>
      <c r="G1142" s="428"/>
      <c r="H1142" s="428"/>
      <c r="J1142" s="188"/>
      <c r="R1142" s="296"/>
      <c r="S1142" s="188"/>
      <c r="T1142" s="188"/>
    </row>
    <row r="1143" spans="1:20" s="189" customFormat="1" ht="15" customHeight="1" x14ac:dyDescent="0.15">
      <c r="A1143" s="66"/>
      <c r="B1143" s="66"/>
      <c r="C1143" s="68"/>
      <c r="D1143" s="68"/>
      <c r="E1143" s="67"/>
      <c r="F1143" s="67"/>
      <c r="G1143" s="428"/>
      <c r="H1143" s="428"/>
      <c r="J1143" s="188"/>
      <c r="R1143" s="296"/>
      <c r="S1143" s="188"/>
      <c r="T1143" s="188"/>
    </row>
    <row r="1144" spans="1:20" s="189" customFormat="1" ht="15" customHeight="1" x14ac:dyDescent="0.15">
      <c r="A1144" s="66"/>
      <c r="B1144" s="66"/>
      <c r="C1144" s="68"/>
      <c r="D1144" s="68"/>
      <c r="E1144" s="67"/>
      <c r="F1144" s="67"/>
      <c r="G1144" s="428"/>
      <c r="H1144" s="428"/>
      <c r="J1144" s="188"/>
      <c r="R1144" s="296"/>
      <c r="S1144" s="188"/>
      <c r="T1144" s="188"/>
    </row>
    <row r="1145" spans="1:20" s="189" customFormat="1" ht="15" customHeight="1" x14ac:dyDescent="0.15">
      <c r="A1145" s="66"/>
      <c r="B1145" s="66"/>
      <c r="C1145" s="68"/>
      <c r="D1145" s="68"/>
      <c r="E1145" s="67"/>
      <c r="F1145" s="67"/>
      <c r="G1145" s="428"/>
      <c r="H1145" s="428"/>
      <c r="J1145" s="188"/>
      <c r="R1145" s="296"/>
      <c r="S1145" s="188"/>
      <c r="T1145" s="188"/>
    </row>
    <row r="1146" spans="1:20" s="189" customFormat="1" ht="15" customHeight="1" x14ac:dyDescent="0.15">
      <c r="A1146" s="66"/>
      <c r="B1146" s="66"/>
      <c r="C1146" s="68"/>
      <c r="D1146" s="68"/>
      <c r="E1146" s="67"/>
      <c r="F1146" s="67"/>
      <c r="G1146" s="428"/>
      <c r="H1146" s="428"/>
      <c r="J1146" s="188"/>
      <c r="R1146" s="296"/>
      <c r="S1146" s="188"/>
      <c r="T1146" s="188"/>
    </row>
    <row r="1147" spans="1:20" s="189" customFormat="1" ht="15" customHeight="1" x14ac:dyDescent="0.15">
      <c r="A1147" s="66"/>
      <c r="B1147" s="66"/>
      <c r="C1147" s="68"/>
      <c r="D1147" s="68"/>
      <c r="E1147" s="67"/>
      <c r="F1147" s="67"/>
      <c r="G1147" s="428"/>
      <c r="H1147" s="428"/>
      <c r="J1147" s="188"/>
      <c r="R1147" s="296"/>
      <c r="S1147" s="188"/>
      <c r="T1147" s="188"/>
    </row>
    <row r="1148" spans="1:20" s="189" customFormat="1" ht="15" customHeight="1" x14ac:dyDescent="0.15">
      <c r="A1148" s="66"/>
      <c r="B1148" s="66"/>
      <c r="C1148" s="68"/>
      <c r="D1148" s="68"/>
      <c r="E1148" s="67"/>
      <c r="F1148" s="67"/>
      <c r="G1148" s="428"/>
      <c r="H1148" s="428"/>
      <c r="J1148" s="188"/>
      <c r="R1148" s="296"/>
      <c r="S1148" s="188"/>
      <c r="T1148" s="188"/>
    </row>
    <row r="1149" spans="1:20" s="189" customFormat="1" ht="15" customHeight="1" x14ac:dyDescent="0.15">
      <c r="A1149" s="66"/>
      <c r="B1149" s="66"/>
      <c r="C1149" s="68"/>
      <c r="D1149" s="68"/>
      <c r="E1149" s="67"/>
      <c r="F1149" s="67"/>
      <c r="G1149" s="428"/>
      <c r="H1149" s="428"/>
      <c r="J1149" s="188"/>
      <c r="R1149" s="296"/>
      <c r="S1149" s="188"/>
      <c r="T1149" s="188"/>
    </row>
    <row r="1150" spans="1:20" s="189" customFormat="1" ht="15" customHeight="1" x14ac:dyDescent="0.15">
      <c r="A1150" s="66"/>
      <c r="B1150" s="66"/>
      <c r="C1150" s="68"/>
      <c r="D1150" s="68"/>
      <c r="E1150" s="67"/>
      <c r="F1150" s="67"/>
      <c r="G1150" s="428"/>
      <c r="H1150" s="428"/>
      <c r="J1150" s="188"/>
      <c r="R1150" s="296"/>
      <c r="S1150" s="188"/>
      <c r="T1150" s="188"/>
    </row>
    <row r="1151" spans="1:20" s="189" customFormat="1" ht="15" customHeight="1" x14ac:dyDescent="0.15">
      <c r="A1151" s="66"/>
      <c r="B1151" s="66"/>
      <c r="C1151" s="68"/>
      <c r="D1151" s="68"/>
      <c r="E1151" s="67"/>
      <c r="F1151" s="67"/>
      <c r="G1151" s="428"/>
      <c r="H1151" s="428"/>
      <c r="J1151" s="188"/>
      <c r="R1151" s="296"/>
      <c r="S1151" s="188"/>
      <c r="T1151" s="188"/>
    </row>
    <row r="1152" spans="1:20" s="189" customFormat="1" ht="15" customHeight="1" x14ac:dyDescent="0.15">
      <c r="A1152" s="66"/>
      <c r="B1152" s="66"/>
      <c r="C1152" s="68"/>
      <c r="D1152" s="68"/>
      <c r="E1152" s="67"/>
      <c r="F1152" s="67"/>
      <c r="G1152" s="428"/>
      <c r="H1152" s="428"/>
      <c r="J1152" s="188"/>
      <c r="R1152" s="296"/>
      <c r="S1152" s="188"/>
      <c r="T1152" s="188"/>
    </row>
    <row r="1153" spans="1:20" s="189" customFormat="1" ht="15" customHeight="1" x14ac:dyDescent="0.15">
      <c r="A1153" s="66"/>
      <c r="B1153" s="66"/>
      <c r="C1153" s="68"/>
      <c r="D1153" s="68"/>
      <c r="E1153" s="67"/>
      <c r="F1153" s="67"/>
      <c r="G1153" s="428"/>
      <c r="H1153" s="428"/>
      <c r="J1153" s="188"/>
      <c r="R1153" s="296"/>
      <c r="S1153" s="188"/>
      <c r="T1153" s="188"/>
    </row>
    <row r="1154" spans="1:20" s="189" customFormat="1" ht="15" customHeight="1" x14ac:dyDescent="0.15">
      <c r="A1154" s="66"/>
      <c r="B1154" s="66"/>
      <c r="C1154" s="68"/>
      <c r="D1154" s="68"/>
      <c r="E1154" s="67"/>
      <c r="F1154" s="67"/>
      <c r="G1154" s="428"/>
      <c r="H1154" s="428"/>
      <c r="J1154" s="188"/>
      <c r="R1154" s="296"/>
      <c r="S1154" s="188"/>
      <c r="T1154" s="188"/>
    </row>
    <row r="1155" spans="1:20" s="189" customFormat="1" ht="15" customHeight="1" x14ac:dyDescent="0.15">
      <c r="A1155" s="66"/>
      <c r="B1155" s="66"/>
      <c r="C1155" s="68"/>
      <c r="D1155" s="68"/>
      <c r="E1155" s="67"/>
      <c r="F1155" s="67"/>
      <c r="G1155" s="428"/>
      <c r="H1155" s="428"/>
      <c r="J1155" s="188"/>
      <c r="R1155" s="296"/>
      <c r="S1155" s="188"/>
      <c r="T1155" s="188"/>
    </row>
    <row r="1156" spans="1:20" s="189" customFormat="1" ht="15" customHeight="1" x14ac:dyDescent="0.15">
      <c r="A1156" s="66"/>
      <c r="B1156" s="66"/>
      <c r="C1156" s="68"/>
      <c r="D1156" s="68"/>
      <c r="E1156" s="67"/>
      <c r="F1156" s="67"/>
      <c r="G1156" s="428"/>
      <c r="H1156" s="428"/>
      <c r="J1156" s="188"/>
      <c r="R1156" s="296"/>
      <c r="S1156" s="188"/>
      <c r="T1156" s="188"/>
    </row>
    <row r="1157" spans="1:20" s="189" customFormat="1" ht="15" customHeight="1" x14ac:dyDescent="0.15">
      <c r="A1157" s="66"/>
      <c r="B1157" s="66"/>
      <c r="C1157" s="68"/>
      <c r="D1157" s="68"/>
      <c r="E1157" s="67"/>
      <c r="F1157" s="67"/>
      <c r="G1157" s="428"/>
      <c r="H1157" s="428"/>
      <c r="J1157" s="188"/>
      <c r="R1157" s="296"/>
      <c r="S1157" s="188"/>
      <c r="T1157" s="188"/>
    </row>
    <row r="1158" spans="1:20" s="189" customFormat="1" ht="15" customHeight="1" x14ac:dyDescent="0.15">
      <c r="A1158" s="66"/>
      <c r="B1158" s="66"/>
      <c r="C1158" s="68"/>
      <c r="D1158" s="68"/>
      <c r="E1158" s="67"/>
      <c r="F1158" s="67"/>
      <c r="G1158" s="428"/>
      <c r="H1158" s="428"/>
      <c r="J1158" s="188"/>
      <c r="R1158" s="296"/>
      <c r="S1158" s="188"/>
      <c r="T1158" s="188"/>
    </row>
    <row r="1159" spans="1:20" s="189" customFormat="1" ht="15" customHeight="1" x14ac:dyDescent="0.15">
      <c r="A1159" s="66"/>
      <c r="B1159" s="66"/>
      <c r="C1159" s="68"/>
      <c r="D1159" s="68"/>
      <c r="E1159" s="67"/>
      <c r="F1159" s="67"/>
      <c r="G1159" s="428"/>
      <c r="H1159" s="428"/>
      <c r="J1159" s="188"/>
      <c r="R1159" s="296"/>
      <c r="S1159" s="188"/>
      <c r="T1159" s="188"/>
    </row>
    <row r="1160" spans="1:20" s="189" customFormat="1" ht="15" customHeight="1" x14ac:dyDescent="0.15">
      <c r="A1160" s="66"/>
      <c r="B1160" s="66"/>
      <c r="C1160" s="68"/>
      <c r="D1160" s="68"/>
      <c r="E1160" s="67"/>
      <c r="F1160" s="67"/>
      <c r="G1160" s="428"/>
      <c r="H1160" s="428"/>
      <c r="J1160" s="188"/>
      <c r="R1160" s="296"/>
      <c r="S1160" s="188"/>
      <c r="T1160" s="188"/>
    </row>
    <row r="1161" spans="1:20" s="189" customFormat="1" ht="15" customHeight="1" x14ac:dyDescent="0.15">
      <c r="A1161" s="66"/>
      <c r="B1161" s="66"/>
      <c r="C1161" s="68"/>
      <c r="D1161" s="68"/>
      <c r="E1161" s="67"/>
      <c r="F1161" s="67"/>
      <c r="G1161" s="428"/>
      <c r="H1161" s="428"/>
      <c r="J1161" s="188"/>
      <c r="R1161" s="296"/>
      <c r="S1161" s="188"/>
      <c r="T1161" s="188"/>
    </row>
    <row r="1162" spans="1:20" s="189" customFormat="1" ht="15" customHeight="1" x14ac:dyDescent="0.15">
      <c r="A1162" s="66"/>
      <c r="B1162" s="66"/>
      <c r="C1162" s="68"/>
      <c r="D1162" s="68"/>
      <c r="E1162" s="67"/>
      <c r="F1162" s="67"/>
      <c r="G1162" s="428"/>
      <c r="H1162" s="428"/>
      <c r="J1162" s="188"/>
      <c r="R1162" s="296"/>
      <c r="S1162" s="188"/>
      <c r="T1162" s="188"/>
    </row>
    <row r="1163" spans="1:20" s="189" customFormat="1" ht="15" customHeight="1" x14ac:dyDescent="0.15">
      <c r="A1163" s="66"/>
      <c r="B1163" s="66"/>
      <c r="C1163" s="68"/>
      <c r="D1163" s="68"/>
      <c r="E1163" s="67"/>
      <c r="F1163" s="67"/>
      <c r="G1163" s="428"/>
      <c r="H1163" s="428"/>
      <c r="J1163" s="188"/>
      <c r="R1163" s="296"/>
      <c r="S1163" s="188"/>
      <c r="T1163" s="188"/>
    </row>
    <row r="1164" spans="1:20" s="189" customFormat="1" ht="15" customHeight="1" x14ac:dyDescent="0.15">
      <c r="A1164" s="66"/>
      <c r="B1164" s="66"/>
      <c r="C1164" s="68"/>
      <c r="D1164" s="68"/>
      <c r="E1164" s="67"/>
      <c r="F1164" s="67"/>
      <c r="G1164" s="428"/>
      <c r="H1164" s="428"/>
      <c r="J1164" s="188"/>
      <c r="R1164" s="296"/>
      <c r="S1164" s="188"/>
      <c r="T1164" s="188"/>
    </row>
    <row r="1165" spans="1:20" s="189" customFormat="1" ht="15" customHeight="1" x14ac:dyDescent="0.15">
      <c r="A1165" s="66"/>
      <c r="B1165" s="66"/>
      <c r="C1165" s="68"/>
      <c r="D1165" s="68"/>
      <c r="E1165" s="67"/>
      <c r="F1165" s="67"/>
      <c r="G1165" s="428"/>
      <c r="H1165" s="428"/>
      <c r="J1165" s="188"/>
      <c r="R1165" s="296"/>
      <c r="S1165" s="188"/>
      <c r="T1165" s="188"/>
    </row>
    <row r="1166" spans="1:20" s="189" customFormat="1" ht="15" customHeight="1" x14ac:dyDescent="0.15">
      <c r="A1166" s="66"/>
      <c r="B1166" s="66"/>
      <c r="C1166" s="68"/>
      <c r="D1166" s="68"/>
      <c r="E1166" s="67"/>
      <c r="F1166" s="67"/>
      <c r="G1166" s="428"/>
      <c r="H1166" s="428"/>
      <c r="J1166" s="188"/>
      <c r="R1166" s="296"/>
      <c r="S1166" s="188"/>
      <c r="T1166" s="188"/>
    </row>
    <row r="1167" spans="1:20" s="189" customFormat="1" ht="15" customHeight="1" x14ac:dyDescent="0.15">
      <c r="A1167" s="66"/>
      <c r="B1167" s="66"/>
      <c r="C1167" s="68"/>
      <c r="D1167" s="68"/>
      <c r="E1167" s="67"/>
      <c r="F1167" s="67"/>
      <c r="G1167" s="428"/>
      <c r="H1167" s="428"/>
      <c r="J1167" s="188"/>
      <c r="R1167" s="296"/>
      <c r="S1167" s="188"/>
      <c r="T1167" s="188"/>
    </row>
    <row r="1168" spans="1:20" s="189" customFormat="1" ht="15" customHeight="1" x14ac:dyDescent="0.15">
      <c r="A1168" s="66"/>
      <c r="B1168" s="66"/>
      <c r="C1168" s="68"/>
      <c r="D1168" s="68"/>
      <c r="E1168" s="67"/>
      <c r="F1168" s="67"/>
      <c r="G1168" s="428"/>
      <c r="H1168" s="428"/>
      <c r="J1168" s="188"/>
      <c r="R1168" s="296"/>
      <c r="S1168" s="188"/>
      <c r="T1168" s="188"/>
    </row>
    <row r="1169" spans="1:20" s="189" customFormat="1" ht="15" customHeight="1" x14ac:dyDescent="0.15">
      <c r="A1169" s="66"/>
      <c r="B1169" s="66"/>
      <c r="C1169" s="68"/>
      <c r="D1169" s="68"/>
      <c r="E1169" s="67"/>
      <c r="F1169" s="67"/>
      <c r="G1169" s="428"/>
      <c r="H1169" s="428"/>
      <c r="J1169" s="188"/>
      <c r="R1169" s="296"/>
      <c r="S1169" s="188"/>
      <c r="T1169" s="188"/>
    </row>
    <row r="1170" spans="1:20" s="189" customFormat="1" ht="15" customHeight="1" x14ac:dyDescent="0.15">
      <c r="A1170" s="66"/>
      <c r="B1170" s="66"/>
      <c r="C1170" s="68"/>
      <c r="D1170" s="68"/>
      <c r="E1170" s="67"/>
      <c r="F1170" s="67"/>
      <c r="G1170" s="428"/>
      <c r="H1170" s="428"/>
      <c r="J1170" s="188"/>
      <c r="R1170" s="296"/>
      <c r="S1170" s="188"/>
      <c r="T1170" s="188"/>
    </row>
    <row r="1171" spans="1:20" s="189" customFormat="1" ht="15" customHeight="1" x14ac:dyDescent="0.15">
      <c r="A1171" s="66"/>
      <c r="B1171" s="66"/>
      <c r="C1171" s="68"/>
      <c r="D1171" s="68"/>
      <c r="E1171" s="67"/>
      <c r="F1171" s="67"/>
      <c r="G1171" s="428"/>
      <c r="H1171" s="428"/>
      <c r="J1171" s="188"/>
      <c r="R1171" s="296"/>
      <c r="S1171" s="188"/>
      <c r="T1171" s="188"/>
    </row>
    <row r="1172" spans="1:20" s="189" customFormat="1" ht="15" customHeight="1" x14ac:dyDescent="0.15">
      <c r="A1172" s="66"/>
      <c r="B1172" s="66"/>
      <c r="C1172" s="68"/>
      <c r="D1172" s="68"/>
      <c r="E1172" s="67"/>
      <c r="F1172" s="67"/>
      <c r="G1172" s="428"/>
      <c r="H1172" s="428"/>
      <c r="J1172" s="188"/>
      <c r="R1172" s="296"/>
      <c r="S1172" s="188"/>
      <c r="T1172" s="188"/>
    </row>
    <row r="1173" spans="1:20" s="189" customFormat="1" ht="15" customHeight="1" x14ac:dyDescent="0.15">
      <c r="A1173" s="66"/>
      <c r="B1173" s="66"/>
      <c r="C1173" s="68"/>
      <c r="D1173" s="68"/>
      <c r="E1173" s="67"/>
      <c r="F1173" s="67"/>
      <c r="G1173" s="428"/>
      <c r="H1173" s="428"/>
      <c r="J1173" s="188"/>
      <c r="R1173" s="296"/>
      <c r="S1173" s="188"/>
      <c r="T1173" s="188"/>
    </row>
    <row r="1174" spans="1:20" s="189" customFormat="1" ht="15" customHeight="1" x14ac:dyDescent="0.15">
      <c r="A1174" s="66"/>
      <c r="B1174" s="66"/>
      <c r="C1174" s="68"/>
      <c r="D1174" s="68"/>
      <c r="E1174" s="67"/>
      <c r="F1174" s="67"/>
      <c r="G1174" s="428"/>
      <c r="H1174" s="428"/>
      <c r="J1174" s="188"/>
      <c r="R1174" s="296"/>
      <c r="S1174" s="188"/>
      <c r="T1174" s="188"/>
    </row>
    <row r="1175" spans="1:20" s="189" customFormat="1" ht="15" customHeight="1" x14ac:dyDescent="0.15">
      <c r="A1175" s="66"/>
      <c r="B1175" s="66"/>
      <c r="C1175" s="68"/>
      <c r="D1175" s="68"/>
      <c r="E1175" s="67"/>
      <c r="F1175" s="67"/>
      <c r="G1175" s="428"/>
      <c r="H1175" s="428"/>
      <c r="J1175" s="188"/>
      <c r="R1175" s="296"/>
      <c r="S1175" s="188"/>
      <c r="T1175" s="188"/>
    </row>
    <row r="1176" spans="1:20" s="189" customFormat="1" ht="15" customHeight="1" x14ac:dyDescent="0.15">
      <c r="A1176" s="66"/>
      <c r="B1176" s="66"/>
      <c r="C1176" s="68"/>
      <c r="D1176" s="68"/>
      <c r="E1176" s="67"/>
      <c r="F1176" s="67"/>
      <c r="G1176" s="428"/>
      <c r="H1176" s="428"/>
      <c r="J1176" s="188"/>
      <c r="R1176" s="296"/>
      <c r="S1176" s="188"/>
      <c r="T1176" s="188"/>
    </row>
    <row r="1177" spans="1:20" s="189" customFormat="1" ht="15" customHeight="1" x14ac:dyDescent="0.15">
      <c r="A1177" s="66"/>
      <c r="B1177" s="66"/>
      <c r="C1177" s="68"/>
      <c r="D1177" s="68"/>
      <c r="E1177" s="67"/>
      <c r="F1177" s="67"/>
      <c r="G1177" s="428"/>
      <c r="H1177" s="428"/>
      <c r="J1177" s="188"/>
      <c r="R1177" s="296"/>
      <c r="S1177" s="188"/>
      <c r="T1177" s="188"/>
    </row>
    <row r="1178" spans="1:20" s="189" customFormat="1" ht="15" customHeight="1" x14ac:dyDescent="0.15">
      <c r="A1178" s="66"/>
      <c r="B1178" s="66"/>
      <c r="C1178" s="68"/>
      <c r="D1178" s="68"/>
      <c r="E1178" s="67"/>
      <c r="F1178" s="67"/>
      <c r="G1178" s="428"/>
      <c r="H1178" s="428"/>
      <c r="J1178" s="188"/>
      <c r="R1178" s="296"/>
      <c r="S1178" s="188"/>
      <c r="T1178" s="188"/>
    </row>
    <row r="1179" spans="1:20" s="189" customFormat="1" ht="15" customHeight="1" x14ac:dyDescent="0.15">
      <c r="A1179" s="66"/>
      <c r="B1179" s="66"/>
      <c r="C1179" s="68"/>
      <c r="D1179" s="68"/>
      <c r="E1179" s="67"/>
      <c r="F1179" s="67"/>
      <c r="G1179" s="428"/>
      <c r="H1179" s="428"/>
      <c r="J1179" s="188"/>
      <c r="R1179" s="296"/>
      <c r="S1179" s="188"/>
      <c r="T1179" s="188"/>
    </row>
    <row r="1180" spans="1:20" s="189" customFormat="1" ht="15" customHeight="1" x14ac:dyDescent="0.15">
      <c r="A1180" s="66"/>
      <c r="B1180" s="66"/>
      <c r="C1180" s="68"/>
      <c r="D1180" s="68"/>
      <c r="E1180" s="67"/>
      <c r="F1180" s="67"/>
      <c r="G1180" s="428"/>
      <c r="H1180" s="428"/>
      <c r="J1180" s="188"/>
      <c r="R1180" s="296"/>
      <c r="S1180" s="188"/>
      <c r="T1180" s="188"/>
    </row>
    <row r="1181" spans="1:20" s="189" customFormat="1" ht="15" customHeight="1" x14ac:dyDescent="0.15">
      <c r="A1181" s="66"/>
      <c r="B1181" s="66"/>
      <c r="C1181" s="68"/>
      <c r="D1181" s="68"/>
      <c r="E1181" s="67"/>
      <c r="F1181" s="67"/>
      <c r="G1181" s="428"/>
      <c r="H1181" s="428"/>
      <c r="J1181" s="188"/>
      <c r="R1181" s="296"/>
      <c r="S1181" s="188"/>
      <c r="T1181" s="188"/>
    </row>
    <row r="1182" spans="1:20" s="189" customFormat="1" ht="15" customHeight="1" x14ac:dyDescent="0.15">
      <c r="A1182" s="66"/>
      <c r="B1182" s="66"/>
      <c r="C1182" s="68"/>
      <c r="D1182" s="68"/>
      <c r="E1182" s="67"/>
      <c r="F1182" s="67"/>
      <c r="G1182" s="428"/>
      <c r="H1182" s="428"/>
      <c r="J1182" s="188"/>
      <c r="R1182" s="296"/>
      <c r="S1182" s="188"/>
      <c r="T1182" s="188"/>
    </row>
    <row r="1183" spans="1:20" s="189" customFormat="1" ht="15" customHeight="1" x14ac:dyDescent="0.15">
      <c r="A1183" s="66"/>
      <c r="B1183" s="66"/>
      <c r="C1183" s="68"/>
      <c r="D1183" s="68"/>
      <c r="E1183" s="67"/>
      <c r="F1183" s="67"/>
      <c r="G1183" s="428"/>
      <c r="H1183" s="428"/>
      <c r="J1183" s="188"/>
      <c r="R1183" s="296"/>
      <c r="S1183" s="188"/>
      <c r="T1183" s="188"/>
    </row>
    <row r="1184" spans="1:20" s="189" customFormat="1" ht="15" customHeight="1" x14ac:dyDescent="0.15">
      <c r="A1184" s="66"/>
      <c r="B1184" s="66"/>
      <c r="C1184" s="68"/>
      <c r="D1184" s="68"/>
      <c r="E1184" s="67"/>
      <c r="F1184" s="67"/>
      <c r="G1184" s="428"/>
      <c r="H1184" s="428"/>
      <c r="J1184" s="188"/>
      <c r="R1184" s="296"/>
      <c r="S1184" s="188"/>
      <c r="T1184" s="188"/>
    </row>
    <row r="1185" spans="1:20" s="189" customFormat="1" ht="15" customHeight="1" x14ac:dyDescent="0.15">
      <c r="A1185" s="66"/>
      <c r="B1185" s="66"/>
      <c r="C1185" s="68"/>
      <c r="D1185" s="68"/>
      <c r="E1185" s="67"/>
      <c r="F1185" s="67"/>
      <c r="G1185" s="428"/>
      <c r="H1185" s="428"/>
      <c r="J1185" s="188"/>
      <c r="R1185" s="296"/>
      <c r="S1185" s="188"/>
      <c r="T1185" s="188"/>
    </row>
    <row r="1186" spans="1:20" s="189" customFormat="1" ht="15" customHeight="1" x14ac:dyDescent="0.15">
      <c r="A1186" s="66"/>
      <c r="B1186" s="66"/>
      <c r="C1186" s="68"/>
      <c r="D1186" s="68"/>
      <c r="E1186" s="67"/>
      <c r="F1186" s="67"/>
      <c r="G1186" s="428"/>
      <c r="H1186" s="428"/>
      <c r="J1186" s="188"/>
      <c r="R1186" s="296"/>
      <c r="S1186" s="188"/>
      <c r="T1186" s="188"/>
    </row>
    <row r="1187" spans="1:20" s="189" customFormat="1" ht="15" customHeight="1" x14ac:dyDescent="0.15">
      <c r="A1187" s="66"/>
      <c r="B1187" s="66"/>
      <c r="C1187" s="68"/>
      <c r="D1187" s="68"/>
      <c r="E1187" s="67"/>
      <c r="F1187" s="67"/>
      <c r="G1187" s="428"/>
      <c r="H1187" s="428"/>
      <c r="J1187" s="188"/>
      <c r="R1187" s="296"/>
      <c r="S1187" s="188"/>
      <c r="T1187" s="188"/>
    </row>
    <row r="1188" spans="1:20" s="189" customFormat="1" ht="15" customHeight="1" x14ac:dyDescent="0.15">
      <c r="A1188" s="66"/>
      <c r="B1188" s="66"/>
      <c r="C1188" s="68"/>
      <c r="D1188" s="68"/>
      <c r="E1188" s="67"/>
      <c r="F1188" s="67"/>
      <c r="G1188" s="428"/>
      <c r="H1188" s="428"/>
      <c r="J1188" s="188"/>
      <c r="R1188" s="296"/>
      <c r="S1188" s="188"/>
      <c r="T1188" s="188"/>
    </row>
    <row r="1189" spans="1:20" s="189" customFormat="1" ht="15" customHeight="1" x14ac:dyDescent="0.15">
      <c r="A1189" s="66"/>
      <c r="B1189" s="66"/>
      <c r="C1189" s="68"/>
      <c r="D1189" s="68"/>
      <c r="E1189" s="67"/>
      <c r="F1189" s="67"/>
      <c r="G1189" s="428"/>
      <c r="H1189" s="428"/>
      <c r="J1189" s="188"/>
      <c r="R1189" s="296"/>
      <c r="S1189" s="188"/>
      <c r="T1189" s="188"/>
    </row>
    <row r="1190" spans="1:20" s="189" customFormat="1" ht="15" customHeight="1" x14ac:dyDescent="0.15">
      <c r="A1190" s="66"/>
      <c r="B1190" s="66"/>
      <c r="C1190" s="68"/>
      <c r="D1190" s="68"/>
      <c r="E1190" s="67"/>
      <c r="F1190" s="67"/>
      <c r="G1190" s="428"/>
      <c r="H1190" s="428"/>
      <c r="J1190" s="188"/>
      <c r="R1190" s="296"/>
      <c r="S1190" s="188"/>
      <c r="T1190" s="188"/>
    </row>
    <row r="1191" spans="1:20" s="189" customFormat="1" ht="15" customHeight="1" x14ac:dyDescent="0.15">
      <c r="A1191" s="66"/>
      <c r="B1191" s="66"/>
      <c r="C1191" s="68"/>
      <c r="D1191" s="68"/>
      <c r="E1191" s="67"/>
      <c r="F1191" s="67"/>
      <c r="G1191" s="428"/>
      <c r="H1191" s="428"/>
      <c r="J1191" s="188"/>
      <c r="R1191" s="296"/>
      <c r="S1191" s="188"/>
      <c r="T1191" s="188"/>
    </row>
    <row r="1192" spans="1:20" s="189" customFormat="1" ht="15" customHeight="1" x14ac:dyDescent="0.15">
      <c r="A1192" s="66"/>
      <c r="B1192" s="66"/>
      <c r="C1192" s="68"/>
      <c r="D1192" s="68"/>
      <c r="E1192" s="67"/>
      <c r="F1192" s="67"/>
      <c r="G1192" s="428"/>
      <c r="H1192" s="428"/>
      <c r="J1192" s="188"/>
      <c r="R1192" s="296"/>
      <c r="S1192" s="188"/>
      <c r="T1192" s="188"/>
    </row>
    <row r="1193" spans="1:20" s="189" customFormat="1" ht="15" customHeight="1" x14ac:dyDescent="0.15">
      <c r="A1193" s="66"/>
      <c r="B1193" s="66"/>
      <c r="C1193" s="68"/>
      <c r="D1193" s="68"/>
      <c r="E1193" s="67"/>
      <c r="F1193" s="67"/>
      <c r="G1193" s="428"/>
      <c r="H1193" s="428"/>
      <c r="J1193" s="188"/>
      <c r="R1193" s="296"/>
      <c r="S1193" s="188"/>
      <c r="T1193" s="188"/>
    </row>
    <row r="1194" spans="1:20" s="189" customFormat="1" ht="15" customHeight="1" x14ac:dyDescent="0.15">
      <c r="A1194" s="66"/>
      <c r="B1194" s="66"/>
      <c r="C1194" s="68"/>
      <c r="D1194" s="68"/>
      <c r="E1194" s="67"/>
      <c r="F1194" s="67"/>
      <c r="G1194" s="428"/>
      <c r="H1194" s="428"/>
      <c r="J1194" s="188"/>
      <c r="R1194" s="296"/>
      <c r="S1194" s="188"/>
      <c r="T1194" s="188"/>
    </row>
    <row r="1195" spans="1:20" s="189" customFormat="1" ht="15" customHeight="1" x14ac:dyDescent="0.15">
      <c r="A1195" s="66"/>
      <c r="B1195" s="66"/>
      <c r="C1195" s="68"/>
      <c r="D1195" s="68"/>
      <c r="E1195" s="67"/>
      <c r="F1195" s="67"/>
      <c r="G1195" s="428"/>
      <c r="H1195" s="428"/>
      <c r="J1195" s="188"/>
      <c r="R1195" s="296"/>
      <c r="S1195" s="188"/>
      <c r="T1195" s="188"/>
    </row>
    <row r="1196" spans="1:20" s="189" customFormat="1" ht="15" customHeight="1" x14ac:dyDescent="0.15">
      <c r="A1196" s="66"/>
      <c r="B1196" s="66"/>
      <c r="C1196" s="68"/>
      <c r="D1196" s="68"/>
      <c r="E1196" s="67"/>
      <c r="F1196" s="67"/>
      <c r="G1196" s="428"/>
      <c r="H1196" s="428"/>
      <c r="J1196" s="188"/>
      <c r="R1196" s="296"/>
      <c r="S1196" s="188"/>
      <c r="T1196" s="188"/>
    </row>
    <row r="1197" spans="1:20" s="189" customFormat="1" ht="15" customHeight="1" x14ac:dyDescent="0.15">
      <c r="A1197" s="66"/>
      <c r="B1197" s="66"/>
      <c r="C1197" s="68"/>
      <c r="D1197" s="68"/>
      <c r="E1197" s="67"/>
      <c r="F1197" s="67"/>
      <c r="G1197" s="428"/>
      <c r="H1197" s="428"/>
      <c r="J1197" s="188"/>
      <c r="R1197" s="296"/>
      <c r="S1197" s="188"/>
      <c r="T1197" s="188"/>
    </row>
    <row r="1198" spans="1:20" s="189" customFormat="1" ht="15" customHeight="1" x14ac:dyDescent="0.15">
      <c r="A1198" s="66"/>
      <c r="B1198" s="66"/>
      <c r="C1198" s="68"/>
      <c r="D1198" s="68"/>
      <c r="E1198" s="67"/>
      <c r="F1198" s="67"/>
      <c r="G1198" s="428"/>
      <c r="H1198" s="428"/>
      <c r="J1198" s="188"/>
      <c r="R1198" s="296"/>
      <c r="S1198" s="188"/>
      <c r="T1198" s="188"/>
    </row>
    <row r="1199" spans="1:20" s="189" customFormat="1" ht="15" customHeight="1" x14ac:dyDescent="0.15">
      <c r="A1199" s="66"/>
      <c r="B1199" s="66"/>
      <c r="C1199" s="68"/>
      <c r="D1199" s="68"/>
      <c r="E1199" s="67"/>
      <c r="F1199" s="67"/>
      <c r="G1199" s="428"/>
      <c r="H1199" s="428"/>
      <c r="J1199" s="188"/>
      <c r="R1199" s="296"/>
      <c r="S1199" s="188"/>
      <c r="T1199" s="188"/>
    </row>
    <row r="1200" spans="1:20" s="189" customFormat="1" ht="15" customHeight="1" x14ac:dyDescent="0.15">
      <c r="A1200" s="66"/>
      <c r="B1200" s="66"/>
      <c r="C1200" s="68"/>
      <c r="D1200" s="68"/>
      <c r="E1200" s="67"/>
      <c r="F1200" s="67"/>
      <c r="G1200" s="428"/>
      <c r="H1200" s="428"/>
      <c r="J1200" s="188"/>
      <c r="R1200" s="296"/>
      <c r="S1200" s="188"/>
      <c r="T1200" s="188"/>
    </row>
    <row r="1201" spans="1:20" s="189" customFormat="1" ht="15" customHeight="1" x14ac:dyDescent="0.15">
      <c r="A1201" s="66"/>
      <c r="B1201" s="66"/>
      <c r="C1201" s="68"/>
      <c r="D1201" s="68"/>
      <c r="E1201" s="67"/>
      <c r="F1201" s="67"/>
      <c r="G1201" s="428"/>
      <c r="H1201" s="428"/>
      <c r="J1201" s="188"/>
      <c r="R1201" s="296"/>
      <c r="S1201" s="188"/>
      <c r="T1201" s="188"/>
    </row>
    <row r="1202" spans="1:20" s="189" customFormat="1" ht="15" customHeight="1" x14ac:dyDescent="0.15">
      <c r="A1202" s="66"/>
      <c r="B1202" s="66"/>
      <c r="C1202" s="68"/>
      <c r="D1202" s="68"/>
      <c r="E1202" s="67"/>
      <c r="F1202" s="67"/>
      <c r="G1202" s="428"/>
      <c r="H1202" s="428"/>
      <c r="J1202" s="188"/>
      <c r="R1202" s="296"/>
      <c r="S1202" s="188"/>
      <c r="T1202" s="188"/>
    </row>
    <row r="1203" spans="1:20" s="189" customFormat="1" ht="15" customHeight="1" x14ac:dyDescent="0.15">
      <c r="A1203" s="66"/>
      <c r="B1203" s="66"/>
      <c r="C1203" s="68"/>
      <c r="D1203" s="68"/>
      <c r="E1203" s="67"/>
      <c r="F1203" s="67"/>
      <c r="G1203" s="428"/>
      <c r="H1203" s="428"/>
      <c r="J1203" s="188"/>
      <c r="R1203" s="296"/>
      <c r="S1203" s="188"/>
      <c r="T1203" s="188"/>
    </row>
    <row r="1204" spans="1:20" s="189" customFormat="1" ht="15" customHeight="1" x14ac:dyDescent="0.15">
      <c r="A1204" s="66"/>
      <c r="B1204" s="66"/>
      <c r="C1204" s="68"/>
      <c r="D1204" s="68"/>
      <c r="E1204" s="67"/>
      <c r="F1204" s="67"/>
      <c r="G1204" s="428"/>
      <c r="H1204" s="428"/>
      <c r="J1204" s="188"/>
      <c r="R1204" s="296"/>
      <c r="S1204" s="188"/>
      <c r="T1204" s="188"/>
    </row>
    <row r="1205" spans="1:20" s="189" customFormat="1" ht="15" customHeight="1" x14ac:dyDescent="0.15">
      <c r="A1205" s="66"/>
      <c r="B1205" s="66"/>
      <c r="C1205" s="68"/>
      <c r="D1205" s="68"/>
      <c r="E1205" s="67"/>
      <c r="F1205" s="67"/>
      <c r="G1205" s="428"/>
      <c r="H1205" s="428"/>
      <c r="J1205" s="188"/>
      <c r="R1205" s="296"/>
      <c r="S1205" s="188"/>
      <c r="T1205" s="188"/>
    </row>
    <row r="1206" spans="1:20" s="189" customFormat="1" ht="15" customHeight="1" x14ac:dyDescent="0.15">
      <c r="A1206" s="66"/>
      <c r="B1206" s="66"/>
      <c r="C1206" s="68"/>
      <c r="D1206" s="68"/>
      <c r="E1206" s="67"/>
      <c r="F1206" s="67"/>
      <c r="G1206" s="428"/>
      <c r="H1206" s="428"/>
      <c r="J1206" s="188"/>
      <c r="R1206" s="296"/>
      <c r="S1206" s="188"/>
      <c r="T1206" s="188"/>
    </row>
    <row r="1207" spans="1:20" s="189" customFormat="1" ht="15" customHeight="1" x14ac:dyDescent="0.15">
      <c r="A1207" s="66"/>
      <c r="B1207" s="66"/>
      <c r="C1207" s="68"/>
      <c r="D1207" s="68"/>
      <c r="E1207" s="67"/>
      <c r="F1207" s="67"/>
      <c r="G1207" s="428"/>
      <c r="H1207" s="428"/>
      <c r="J1207" s="188"/>
      <c r="R1207" s="296"/>
      <c r="S1207" s="188"/>
      <c r="T1207" s="188"/>
    </row>
    <row r="1208" spans="1:20" s="189" customFormat="1" ht="15" customHeight="1" x14ac:dyDescent="0.15">
      <c r="A1208" s="66"/>
      <c r="B1208" s="66"/>
      <c r="C1208" s="68"/>
      <c r="D1208" s="68"/>
      <c r="E1208" s="67"/>
      <c r="F1208" s="67"/>
      <c r="G1208" s="428"/>
      <c r="H1208" s="428"/>
      <c r="J1208" s="188"/>
      <c r="R1208" s="296"/>
      <c r="S1208" s="188"/>
      <c r="T1208" s="188"/>
    </row>
    <row r="1209" spans="1:20" s="189" customFormat="1" ht="15" customHeight="1" x14ac:dyDescent="0.15">
      <c r="A1209" s="66"/>
      <c r="B1209" s="66"/>
      <c r="C1209" s="68"/>
      <c r="D1209" s="68"/>
      <c r="E1209" s="67"/>
      <c r="F1209" s="67"/>
      <c r="G1209" s="428"/>
      <c r="H1209" s="428"/>
      <c r="J1209" s="188"/>
      <c r="R1209" s="296"/>
      <c r="S1209" s="188"/>
      <c r="T1209" s="188"/>
    </row>
    <row r="1210" spans="1:20" s="189" customFormat="1" ht="15" customHeight="1" x14ac:dyDescent="0.15">
      <c r="A1210" s="66"/>
      <c r="B1210" s="66"/>
      <c r="C1210" s="68"/>
      <c r="D1210" s="68"/>
      <c r="E1210" s="67"/>
      <c r="F1210" s="67"/>
      <c r="G1210" s="428"/>
      <c r="H1210" s="428"/>
      <c r="J1210" s="188"/>
      <c r="R1210" s="296"/>
      <c r="S1210" s="188"/>
      <c r="T1210" s="188"/>
    </row>
    <row r="1211" spans="1:20" s="189" customFormat="1" ht="15" customHeight="1" x14ac:dyDescent="0.15">
      <c r="A1211" s="66"/>
      <c r="B1211" s="66"/>
      <c r="C1211" s="68"/>
      <c r="D1211" s="68"/>
      <c r="E1211" s="67"/>
      <c r="F1211" s="67"/>
      <c r="G1211" s="428"/>
      <c r="H1211" s="428"/>
      <c r="J1211" s="188"/>
      <c r="R1211" s="296"/>
      <c r="S1211" s="188"/>
      <c r="T1211" s="188"/>
    </row>
    <row r="1212" spans="1:20" s="189" customFormat="1" ht="15" customHeight="1" x14ac:dyDescent="0.15">
      <c r="A1212" s="66"/>
      <c r="B1212" s="66"/>
      <c r="C1212" s="68"/>
      <c r="D1212" s="68"/>
      <c r="E1212" s="67"/>
      <c r="F1212" s="67"/>
      <c r="G1212" s="428"/>
      <c r="H1212" s="428"/>
      <c r="J1212" s="188"/>
      <c r="R1212" s="296"/>
      <c r="S1212" s="188"/>
      <c r="T1212" s="188"/>
    </row>
    <row r="1213" spans="1:20" s="189" customFormat="1" ht="15" customHeight="1" x14ac:dyDescent="0.15">
      <c r="A1213" s="66"/>
      <c r="B1213" s="66"/>
      <c r="C1213" s="68"/>
      <c r="D1213" s="68"/>
      <c r="E1213" s="67"/>
      <c r="F1213" s="67"/>
      <c r="G1213" s="428"/>
      <c r="H1213" s="428"/>
      <c r="J1213" s="188"/>
      <c r="R1213" s="296"/>
      <c r="S1213" s="188"/>
      <c r="T1213" s="188"/>
    </row>
    <row r="1214" spans="1:20" s="189" customFormat="1" ht="15" customHeight="1" x14ac:dyDescent="0.15">
      <c r="A1214" s="66"/>
      <c r="B1214" s="66"/>
      <c r="C1214" s="68"/>
      <c r="D1214" s="68"/>
      <c r="E1214" s="67"/>
      <c r="F1214" s="67"/>
      <c r="G1214" s="428"/>
      <c r="H1214" s="428"/>
      <c r="J1214" s="188"/>
      <c r="R1214" s="296"/>
      <c r="S1214" s="188"/>
      <c r="T1214" s="188"/>
    </row>
    <row r="1215" spans="1:20" s="189" customFormat="1" ht="15" customHeight="1" x14ac:dyDescent="0.15">
      <c r="A1215" s="66"/>
      <c r="B1215" s="66"/>
      <c r="C1215" s="68"/>
      <c r="D1215" s="68"/>
      <c r="E1215" s="67"/>
      <c r="F1215" s="67"/>
      <c r="G1215" s="428"/>
      <c r="H1215" s="428"/>
      <c r="J1215" s="188"/>
      <c r="R1215" s="296"/>
      <c r="S1215" s="188"/>
      <c r="T1215" s="188"/>
    </row>
    <row r="1216" spans="1:20" s="189" customFormat="1" ht="15" customHeight="1" x14ac:dyDescent="0.15">
      <c r="A1216" s="66"/>
      <c r="B1216" s="66"/>
      <c r="C1216" s="68"/>
      <c r="D1216" s="68"/>
      <c r="E1216" s="67"/>
      <c r="F1216" s="67"/>
      <c r="G1216" s="428"/>
      <c r="H1216" s="428"/>
      <c r="J1216" s="188"/>
      <c r="R1216" s="296"/>
      <c r="S1216" s="188"/>
      <c r="T1216" s="188"/>
    </row>
    <row r="1217" spans="1:20" s="189" customFormat="1" ht="15" customHeight="1" x14ac:dyDescent="0.15">
      <c r="A1217" s="66"/>
      <c r="B1217" s="66"/>
      <c r="C1217" s="68"/>
      <c r="D1217" s="68"/>
      <c r="E1217" s="67"/>
      <c r="F1217" s="67"/>
      <c r="G1217" s="428"/>
      <c r="H1217" s="428"/>
      <c r="J1217" s="188"/>
      <c r="R1217" s="296"/>
      <c r="S1217" s="188"/>
      <c r="T1217" s="188"/>
    </row>
    <row r="1218" spans="1:20" s="189" customFormat="1" ht="15" customHeight="1" x14ac:dyDescent="0.15">
      <c r="A1218" s="66"/>
      <c r="B1218" s="66"/>
      <c r="C1218" s="68"/>
      <c r="D1218" s="68"/>
      <c r="E1218" s="67"/>
      <c r="F1218" s="67"/>
      <c r="G1218" s="428"/>
      <c r="H1218" s="428"/>
      <c r="J1218" s="188"/>
      <c r="R1218" s="296"/>
      <c r="S1218" s="188"/>
      <c r="T1218" s="188"/>
    </row>
    <row r="1219" spans="1:20" s="189" customFormat="1" ht="15" customHeight="1" x14ac:dyDescent="0.15">
      <c r="A1219" s="66"/>
      <c r="B1219" s="66"/>
      <c r="C1219" s="68"/>
      <c r="D1219" s="68"/>
      <c r="E1219" s="67"/>
      <c r="F1219" s="67"/>
      <c r="G1219" s="428"/>
      <c r="H1219" s="428"/>
      <c r="J1219" s="188"/>
      <c r="R1219" s="296"/>
      <c r="S1219" s="188"/>
      <c r="T1219" s="188"/>
    </row>
    <row r="1220" spans="1:20" s="189" customFormat="1" ht="15" customHeight="1" x14ac:dyDescent="0.15">
      <c r="A1220" s="66"/>
      <c r="B1220" s="66"/>
      <c r="C1220" s="68"/>
      <c r="D1220" s="68"/>
      <c r="E1220" s="67"/>
      <c r="F1220" s="67"/>
      <c r="G1220" s="428"/>
      <c r="H1220" s="428"/>
      <c r="J1220" s="188"/>
      <c r="R1220" s="296"/>
      <c r="S1220" s="188"/>
      <c r="T1220" s="188"/>
    </row>
    <row r="1221" spans="1:20" s="189" customFormat="1" ht="15" customHeight="1" x14ac:dyDescent="0.15">
      <c r="A1221" s="66"/>
      <c r="B1221" s="66"/>
      <c r="C1221" s="68"/>
      <c r="D1221" s="68"/>
      <c r="E1221" s="67"/>
      <c r="F1221" s="67"/>
      <c r="G1221" s="428"/>
      <c r="H1221" s="428"/>
      <c r="J1221" s="188"/>
      <c r="R1221" s="296"/>
      <c r="S1221" s="188"/>
      <c r="T1221" s="188"/>
    </row>
    <row r="1222" spans="1:20" s="189" customFormat="1" ht="15" customHeight="1" x14ac:dyDescent="0.15">
      <c r="A1222" s="66"/>
      <c r="B1222" s="66"/>
      <c r="C1222" s="68"/>
      <c r="D1222" s="68"/>
      <c r="E1222" s="67"/>
      <c r="F1222" s="67"/>
      <c r="G1222" s="428"/>
      <c r="H1222" s="428"/>
      <c r="J1222" s="188"/>
      <c r="R1222" s="296"/>
      <c r="S1222" s="188"/>
      <c r="T1222" s="188"/>
    </row>
    <row r="1223" spans="1:20" s="189" customFormat="1" ht="15" customHeight="1" x14ac:dyDescent="0.15">
      <c r="A1223" s="66"/>
      <c r="B1223" s="66"/>
      <c r="C1223" s="68"/>
      <c r="D1223" s="68"/>
      <c r="E1223" s="67"/>
      <c r="F1223" s="67"/>
      <c r="G1223" s="428"/>
      <c r="H1223" s="428"/>
      <c r="J1223" s="188"/>
      <c r="R1223" s="296"/>
      <c r="S1223" s="188"/>
      <c r="T1223" s="188"/>
    </row>
    <row r="1224" spans="1:20" s="189" customFormat="1" ht="15" customHeight="1" x14ac:dyDescent="0.15">
      <c r="A1224" s="66"/>
      <c r="B1224" s="66"/>
      <c r="C1224" s="68"/>
      <c r="D1224" s="68"/>
      <c r="E1224" s="67"/>
      <c r="F1224" s="67"/>
      <c r="G1224" s="428"/>
      <c r="H1224" s="428"/>
      <c r="J1224" s="188"/>
      <c r="R1224" s="296"/>
      <c r="S1224" s="188"/>
      <c r="T1224" s="188"/>
    </row>
    <row r="1225" spans="1:20" s="189" customFormat="1" ht="15" customHeight="1" x14ac:dyDescent="0.15">
      <c r="A1225" s="66"/>
      <c r="B1225" s="66"/>
      <c r="C1225" s="68"/>
      <c r="D1225" s="68"/>
      <c r="E1225" s="67"/>
      <c r="F1225" s="67"/>
      <c r="G1225" s="428"/>
      <c r="H1225" s="428"/>
      <c r="J1225" s="188"/>
      <c r="R1225" s="296"/>
      <c r="S1225" s="188"/>
      <c r="T1225" s="188"/>
    </row>
    <row r="1226" spans="1:20" s="189" customFormat="1" ht="15" customHeight="1" x14ac:dyDescent="0.15">
      <c r="A1226" s="66"/>
      <c r="B1226" s="66"/>
      <c r="C1226" s="68"/>
      <c r="D1226" s="68"/>
      <c r="E1226" s="67"/>
      <c r="F1226" s="67"/>
      <c r="G1226" s="428"/>
      <c r="H1226" s="428"/>
      <c r="J1226" s="188"/>
      <c r="R1226" s="296"/>
      <c r="S1226" s="188"/>
      <c r="T1226" s="188"/>
    </row>
    <row r="1227" spans="1:20" s="189" customFormat="1" ht="15" customHeight="1" x14ac:dyDescent="0.15">
      <c r="A1227" s="66"/>
      <c r="B1227" s="66"/>
      <c r="C1227" s="68"/>
      <c r="D1227" s="68"/>
      <c r="E1227" s="67"/>
      <c r="F1227" s="67"/>
      <c r="G1227" s="428"/>
      <c r="H1227" s="428"/>
      <c r="J1227" s="188"/>
      <c r="R1227" s="296"/>
      <c r="S1227" s="188"/>
      <c r="T1227" s="188"/>
    </row>
    <row r="1228" spans="1:20" s="189" customFormat="1" ht="15" customHeight="1" x14ac:dyDescent="0.15">
      <c r="A1228" s="66"/>
      <c r="B1228" s="66"/>
      <c r="C1228" s="68"/>
      <c r="D1228" s="68"/>
      <c r="E1228" s="67"/>
      <c r="F1228" s="67"/>
      <c r="G1228" s="428"/>
      <c r="H1228" s="428"/>
      <c r="J1228" s="188"/>
      <c r="R1228" s="296"/>
      <c r="S1228" s="188"/>
      <c r="T1228" s="188"/>
    </row>
    <row r="1229" spans="1:20" s="189" customFormat="1" ht="15" customHeight="1" x14ac:dyDescent="0.15">
      <c r="A1229" s="66"/>
      <c r="B1229" s="66"/>
      <c r="C1229" s="68"/>
      <c r="D1229" s="68"/>
      <c r="E1229" s="67"/>
      <c r="F1229" s="67"/>
      <c r="G1229" s="428"/>
      <c r="H1229" s="428"/>
      <c r="J1229" s="188"/>
      <c r="R1229" s="296"/>
      <c r="S1229" s="188"/>
      <c r="T1229" s="188"/>
    </row>
    <row r="1230" spans="1:20" s="189" customFormat="1" ht="15" customHeight="1" x14ac:dyDescent="0.15">
      <c r="A1230" s="66"/>
      <c r="B1230" s="66"/>
      <c r="C1230" s="68"/>
      <c r="D1230" s="68"/>
      <c r="E1230" s="67"/>
      <c r="F1230" s="67"/>
      <c r="G1230" s="428"/>
      <c r="H1230" s="428"/>
      <c r="J1230" s="188"/>
      <c r="R1230" s="296"/>
      <c r="S1230" s="188"/>
      <c r="T1230" s="188"/>
    </row>
    <row r="1231" spans="1:20" s="189" customFormat="1" ht="15" customHeight="1" x14ac:dyDescent="0.15">
      <c r="A1231" s="66"/>
      <c r="B1231" s="66"/>
      <c r="C1231" s="68"/>
      <c r="D1231" s="68"/>
      <c r="E1231" s="67"/>
      <c r="F1231" s="67"/>
      <c r="G1231" s="428"/>
      <c r="H1231" s="428"/>
      <c r="J1231" s="188"/>
      <c r="R1231" s="296"/>
      <c r="S1231" s="188"/>
      <c r="T1231" s="188"/>
    </row>
    <row r="1232" spans="1:20" s="189" customFormat="1" ht="15" customHeight="1" x14ac:dyDescent="0.15">
      <c r="A1232" s="66"/>
      <c r="B1232" s="66"/>
      <c r="C1232" s="68"/>
      <c r="D1232" s="68"/>
      <c r="E1232" s="67"/>
      <c r="F1232" s="67"/>
      <c r="G1232" s="428"/>
      <c r="H1232" s="428"/>
      <c r="J1232" s="188"/>
      <c r="R1232" s="296"/>
      <c r="S1232" s="188"/>
      <c r="T1232" s="188"/>
    </row>
    <row r="1233" spans="1:20" s="189" customFormat="1" ht="15" customHeight="1" x14ac:dyDescent="0.15">
      <c r="A1233" s="66"/>
      <c r="B1233" s="66"/>
      <c r="C1233" s="68"/>
      <c r="D1233" s="68"/>
      <c r="E1233" s="67"/>
      <c r="F1233" s="67"/>
      <c r="G1233" s="428"/>
      <c r="H1233" s="428"/>
      <c r="J1233" s="188"/>
      <c r="R1233" s="296"/>
      <c r="S1233" s="188"/>
      <c r="T1233" s="188"/>
    </row>
    <row r="1234" spans="1:20" s="189" customFormat="1" ht="15" customHeight="1" x14ac:dyDescent="0.15">
      <c r="A1234" s="66"/>
      <c r="B1234" s="66"/>
      <c r="C1234" s="68"/>
      <c r="D1234" s="68"/>
      <c r="E1234" s="67"/>
      <c r="F1234" s="67"/>
      <c r="G1234" s="428"/>
      <c r="H1234" s="428"/>
      <c r="J1234" s="188"/>
      <c r="R1234" s="296"/>
      <c r="S1234" s="188"/>
      <c r="T1234" s="188"/>
    </row>
    <row r="1235" spans="1:20" s="189" customFormat="1" ht="15" customHeight="1" x14ac:dyDescent="0.15">
      <c r="A1235" s="66"/>
      <c r="B1235" s="66"/>
      <c r="C1235" s="68"/>
      <c r="D1235" s="68"/>
      <c r="E1235" s="67"/>
      <c r="F1235" s="67"/>
      <c r="G1235" s="428"/>
      <c r="H1235" s="428"/>
      <c r="J1235" s="188"/>
      <c r="R1235" s="296"/>
      <c r="S1235" s="188"/>
      <c r="T1235" s="188"/>
    </row>
    <row r="1236" spans="1:20" s="189" customFormat="1" ht="15" customHeight="1" x14ac:dyDescent="0.15">
      <c r="A1236" s="66"/>
      <c r="B1236" s="66"/>
      <c r="C1236" s="68"/>
      <c r="D1236" s="68"/>
      <c r="E1236" s="67"/>
      <c r="F1236" s="67"/>
      <c r="G1236" s="428"/>
      <c r="H1236" s="428"/>
      <c r="J1236" s="188"/>
      <c r="R1236" s="296"/>
      <c r="S1236" s="188"/>
      <c r="T1236" s="188"/>
    </row>
    <row r="1237" spans="1:20" s="189" customFormat="1" ht="15" customHeight="1" x14ac:dyDescent="0.15">
      <c r="A1237" s="66"/>
      <c r="B1237" s="66"/>
      <c r="C1237" s="68"/>
      <c r="D1237" s="68"/>
      <c r="E1237" s="67"/>
      <c r="F1237" s="67"/>
      <c r="G1237" s="428"/>
      <c r="H1237" s="428"/>
      <c r="J1237" s="188"/>
      <c r="R1237" s="296"/>
      <c r="S1237" s="188"/>
      <c r="T1237" s="188"/>
    </row>
    <row r="1238" spans="1:20" s="189" customFormat="1" ht="15" customHeight="1" x14ac:dyDescent="0.15">
      <c r="A1238" s="66"/>
      <c r="B1238" s="66"/>
      <c r="C1238" s="68"/>
      <c r="D1238" s="68"/>
      <c r="E1238" s="67"/>
      <c r="F1238" s="67"/>
      <c r="G1238" s="428"/>
      <c r="H1238" s="428"/>
      <c r="J1238" s="188"/>
      <c r="R1238" s="296"/>
      <c r="S1238" s="188"/>
      <c r="T1238" s="188"/>
    </row>
    <row r="1239" spans="1:20" s="189" customFormat="1" ht="15" customHeight="1" x14ac:dyDescent="0.15">
      <c r="A1239" s="66"/>
      <c r="B1239" s="66"/>
      <c r="C1239" s="68"/>
      <c r="D1239" s="68"/>
      <c r="E1239" s="67"/>
      <c r="F1239" s="67"/>
      <c r="G1239" s="428"/>
      <c r="H1239" s="428"/>
      <c r="J1239" s="188"/>
      <c r="R1239" s="296"/>
      <c r="S1239" s="188"/>
      <c r="T1239" s="188"/>
    </row>
    <row r="1240" spans="1:20" s="189" customFormat="1" ht="15" customHeight="1" x14ac:dyDescent="0.15">
      <c r="A1240" s="66"/>
      <c r="B1240" s="66"/>
      <c r="C1240" s="68"/>
      <c r="D1240" s="68"/>
      <c r="E1240" s="67"/>
      <c r="F1240" s="67"/>
      <c r="G1240" s="428"/>
      <c r="H1240" s="428"/>
      <c r="J1240" s="188"/>
      <c r="R1240" s="296"/>
      <c r="S1240" s="188"/>
      <c r="T1240" s="188"/>
    </row>
    <row r="1241" spans="1:20" s="189" customFormat="1" ht="15" customHeight="1" x14ac:dyDescent="0.15">
      <c r="A1241" s="66"/>
      <c r="B1241" s="66"/>
      <c r="C1241" s="68"/>
      <c r="D1241" s="68"/>
      <c r="E1241" s="67"/>
      <c r="F1241" s="67"/>
      <c r="G1241" s="428"/>
      <c r="H1241" s="428"/>
      <c r="J1241" s="188"/>
      <c r="R1241" s="296"/>
      <c r="S1241" s="188"/>
      <c r="T1241" s="188"/>
    </row>
    <row r="1242" spans="1:20" s="189" customFormat="1" ht="15" customHeight="1" x14ac:dyDescent="0.15">
      <c r="A1242" s="66"/>
      <c r="B1242" s="66"/>
      <c r="C1242" s="68"/>
      <c r="D1242" s="68"/>
      <c r="E1242" s="67"/>
      <c r="F1242" s="67"/>
      <c r="G1242" s="428"/>
      <c r="H1242" s="428"/>
      <c r="J1242" s="188"/>
      <c r="R1242" s="296"/>
      <c r="S1242" s="188"/>
      <c r="T1242" s="188"/>
    </row>
    <row r="1243" spans="1:20" s="189" customFormat="1" ht="15" customHeight="1" x14ac:dyDescent="0.15">
      <c r="A1243" s="66"/>
      <c r="B1243" s="66"/>
      <c r="C1243" s="68"/>
      <c r="D1243" s="68"/>
      <c r="E1243" s="67"/>
      <c r="F1243" s="67"/>
      <c r="G1243" s="428"/>
      <c r="H1243" s="428"/>
      <c r="J1243" s="188"/>
      <c r="R1243" s="296"/>
      <c r="S1243" s="188"/>
      <c r="T1243" s="188"/>
    </row>
    <row r="1244" spans="1:20" s="189" customFormat="1" ht="15" customHeight="1" x14ac:dyDescent="0.15">
      <c r="A1244" s="66"/>
      <c r="B1244" s="66"/>
      <c r="C1244" s="68"/>
      <c r="D1244" s="68"/>
      <c r="E1244" s="67"/>
      <c r="F1244" s="67"/>
      <c r="G1244" s="428"/>
      <c r="H1244" s="428"/>
      <c r="J1244" s="188"/>
      <c r="R1244" s="296"/>
      <c r="S1244" s="188"/>
      <c r="T1244" s="188"/>
    </row>
    <row r="1245" spans="1:20" s="189" customFormat="1" ht="15" customHeight="1" x14ac:dyDescent="0.15">
      <c r="A1245" s="66"/>
      <c r="B1245" s="66"/>
      <c r="C1245" s="68"/>
      <c r="D1245" s="68"/>
      <c r="E1245" s="67"/>
      <c r="F1245" s="67"/>
      <c r="G1245" s="428"/>
      <c r="H1245" s="428"/>
      <c r="J1245" s="188"/>
      <c r="R1245" s="296"/>
      <c r="S1245" s="188"/>
      <c r="T1245" s="188"/>
    </row>
    <row r="1246" spans="1:20" s="189" customFormat="1" ht="15" customHeight="1" x14ac:dyDescent="0.15">
      <c r="A1246" s="66"/>
      <c r="B1246" s="66"/>
      <c r="C1246" s="68"/>
      <c r="D1246" s="68"/>
      <c r="E1246" s="67"/>
      <c r="F1246" s="67"/>
      <c r="G1246" s="428"/>
      <c r="H1246" s="428"/>
      <c r="J1246" s="188"/>
      <c r="R1246" s="296"/>
      <c r="S1246" s="188"/>
      <c r="T1246" s="188"/>
    </row>
    <row r="1247" spans="1:20" s="189" customFormat="1" ht="15" customHeight="1" x14ac:dyDescent="0.15">
      <c r="A1247" s="66"/>
      <c r="B1247" s="66"/>
      <c r="C1247" s="68"/>
      <c r="D1247" s="68"/>
      <c r="E1247" s="67"/>
      <c r="F1247" s="67"/>
      <c r="G1247" s="428"/>
      <c r="H1247" s="428"/>
      <c r="J1247" s="188"/>
      <c r="R1247" s="296"/>
      <c r="S1247" s="188"/>
      <c r="T1247" s="188"/>
    </row>
    <row r="1248" spans="1:20" s="189" customFormat="1" ht="15" customHeight="1" x14ac:dyDescent="0.15">
      <c r="A1248" s="66"/>
      <c r="B1248" s="66"/>
      <c r="C1248" s="68"/>
      <c r="D1248" s="68"/>
      <c r="E1248" s="67"/>
      <c r="F1248" s="67"/>
      <c r="G1248" s="428"/>
      <c r="H1248" s="428"/>
      <c r="J1248" s="188"/>
      <c r="R1248" s="296"/>
      <c r="S1248" s="188"/>
      <c r="T1248" s="188"/>
    </row>
    <row r="1249" spans="1:20" s="189" customFormat="1" ht="15" customHeight="1" x14ac:dyDescent="0.15">
      <c r="A1249" s="66"/>
      <c r="B1249" s="66"/>
      <c r="C1249" s="68"/>
      <c r="D1249" s="68"/>
      <c r="E1249" s="67"/>
      <c r="F1249" s="67"/>
      <c r="G1249" s="428"/>
      <c r="H1249" s="428"/>
      <c r="J1249" s="188"/>
      <c r="R1249" s="296"/>
      <c r="S1249" s="188"/>
      <c r="T1249" s="188"/>
    </row>
    <row r="1250" spans="1:20" s="189" customFormat="1" ht="15" customHeight="1" x14ac:dyDescent="0.15">
      <c r="A1250" s="66"/>
      <c r="B1250" s="66"/>
      <c r="C1250" s="68"/>
      <c r="D1250" s="68"/>
      <c r="E1250" s="67"/>
      <c r="F1250" s="67"/>
      <c r="G1250" s="428"/>
      <c r="H1250" s="428"/>
      <c r="J1250" s="188"/>
      <c r="R1250" s="296"/>
      <c r="S1250" s="188"/>
      <c r="T1250" s="188"/>
    </row>
    <row r="1251" spans="1:20" s="189" customFormat="1" ht="15" customHeight="1" x14ac:dyDescent="0.15">
      <c r="A1251" s="66"/>
      <c r="B1251" s="66"/>
      <c r="C1251" s="68"/>
      <c r="D1251" s="68"/>
      <c r="E1251" s="67"/>
      <c r="F1251" s="67"/>
      <c r="G1251" s="428"/>
      <c r="H1251" s="428"/>
      <c r="J1251" s="188"/>
      <c r="R1251" s="296"/>
      <c r="S1251" s="188"/>
      <c r="T1251" s="188"/>
    </row>
    <row r="1252" spans="1:20" s="189" customFormat="1" ht="15" customHeight="1" x14ac:dyDescent="0.15">
      <c r="A1252" s="66"/>
      <c r="B1252" s="66"/>
      <c r="C1252" s="68"/>
      <c r="D1252" s="68"/>
      <c r="E1252" s="67"/>
      <c r="F1252" s="67"/>
      <c r="G1252" s="428"/>
      <c r="H1252" s="428"/>
      <c r="J1252" s="188"/>
      <c r="R1252" s="296"/>
      <c r="S1252" s="188"/>
      <c r="T1252" s="188"/>
    </row>
    <row r="1253" spans="1:20" s="189" customFormat="1" ht="15" customHeight="1" x14ac:dyDescent="0.15">
      <c r="A1253" s="66"/>
      <c r="B1253" s="66"/>
      <c r="C1253" s="68"/>
      <c r="D1253" s="68"/>
      <c r="E1253" s="67"/>
      <c r="F1253" s="67"/>
      <c r="G1253" s="428"/>
      <c r="H1253" s="428"/>
      <c r="J1253" s="188"/>
      <c r="R1253" s="296"/>
      <c r="S1253" s="188"/>
      <c r="T1253" s="188"/>
    </row>
    <row r="1254" spans="1:20" s="189" customFormat="1" ht="15" customHeight="1" x14ac:dyDescent="0.15">
      <c r="A1254" s="66"/>
      <c r="B1254" s="66"/>
      <c r="C1254" s="68"/>
      <c r="D1254" s="68"/>
      <c r="E1254" s="67"/>
      <c r="F1254" s="67"/>
      <c r="G1254" s="428"/>
      <c r="H1254" s="428"/>
      <c r="J1254" s="188"/>
      <c r="R1254" s="296"/>
      <c r="S1254" s="188"/>
      <c r="T1254" s="188"/>
    </row>
    <row r="1255" spans="1:20" s="189" customFormat="1" ht="15" customHeight="1" x14ac:dyDescent="0.15">
      <c r="A1255" s="66"/>
      <c r="B1255" s="66"/>
      <c r="C1255" s="68"/>
      <c r="D1255" s="68"/>
      <c r="E1255" s="67"/>
      <c r="F1255" s="67"/>
      <c r="G1255" s="428"/>
      <c r="H1255" s="428"/>
      <c r="J1255" s="188"/>
      <c r="R1255" s="296"/>
      <c r="S1255" s="188"/>
      <c r="T1255" s="188"/>
    </row>
    <row r="1256" spans="1:20" s="189" customFormat="1" ht="15" customHeight="1" x14ac:dyDescent="0.15">
      <c r="A1256" s="66"/>
      <c r="B1256" s="66"/>
      <c r="C1256" s="68"/>
      <c r="D1256" s="68"/>
      <c r="E1256" s="67"/>
      <c r="F1256" s="67"/>
      <c r="G1256" s="428"/>
      <c r="H1256" s="428"/>
      <c r="J1256" s="188"/>
      <c r="R1256" s="296"/>
      <c r="S1256" s="188"/>
      <c r="T1256" s="188"/>
    </row>
    <row r="1257" spans="1:20" s="189" customFormat="1" ht="15" customHeight="1" x14ac:dyDescent="0.15">
      <c r="A1257" s="66"/>
      <c r="B1257" s="66"/>
      <c r="C1257" s="68"/>
      <c r="D1257" s="68"/>
      <c r="E1257" s="67"/>
      <c r="F1257" s="67"/>
      <c r="G1257" s="428"/>
      <c r="H1257" s="428"/>
      <c r="J1257" s="188"/>
      <c r="R1257" s="296"/>
      <c r="S1257" s="188"/>
      <c r="T1257" s="188"/>
    </row>
    <row r="1258" spans="1:20" s="189" customFormat="1" ht="15" customHeight="1" x14ac:dyDescent="0.15">
      <c r="A1258" s="66"/>
      <c r="B1258" s="66"/>
      <c r="C1258" s="68"/>
      <c r="D1258" s="68"/>
      <c r="E1258" s="67"/>
      <c r="F1258" s="67"/>
      <c r="G1258" s="428"/>
      <c r="H1258" s="428"/>
      <c r="J1258" s="188"/>
      <c r="R1258" s="296"/>
      <c r="S1258" s="188"/>
      <c r="T1258" s="188"/>
    </row>
    <row r="1259" spans="1:20" s="189" customFormat="1" ht="15" customHeight="1" x14ac:dyDescent="0.15">
      <c r="A1259" s="66"/>
      <c r="B1259" s="66"/>
      <c r="C1259" s="68"/>
      <c r="D1259" s="68"/>
      <c r="E1259" s="67"/>
      <c r="F1259" s="67"/>
      <c r="G1259" s="428"/>
      <c r="H1259" s="428"/>
      <c r="J1259" s="188"/>
      <c r="R1259" s="296"/>
      <c r="S1259" s="188"/>
      <c r="T1259" s="188"/>
    </row>
    <row r="1260" spans="1:20" s="189" customFormat="1" ht="15" customHeight="1" x14ac:dyDescent="0.15">
      <c r="A1260" s="66"/>
      <c r="B1260" s="66"/>
      <c r="C1260" s="68"/>
      <c r="D1260" s="68"/>
      <c r="E1260" s="67"/>
      <c r="F1260" s="67"/>
      <c r="G1260" s="428"/>
      <c r="H1260" s="428"/>
      <c r="J1260" s="188"/>
      <c r="R1260" s="296"/>
      <c r="S1260" s="188"/>
      <c r="T1260" s="188"/>
    </row>
    <row r="1261" spans="1:20" s="189" customFormat="1" ht="15" customHeight="1" x14ac:dyDescent="0.15">
      <c r="A1261" s="66"/>
      <c r="B1261" s="66"/>
      <c r="C1261" s="68"/>
      <c r="D1261" s="68"/>
      <c r="E1261" s="67"/>
      <c r="F1261" s="67"/>
      <c r="G1261" s="428"/>
      <c r="H1261" s="428"/>
      <c r="J1261" s="188"/>
      <c r="R1261" s="296"/>
      <c r="S1261" s="188"/>
      <c r="T1261" s="188"/>
    </row>
    <row r="1262" spans="1:20" s="189" customFormat="1" ht="15" customHeight="1" x14ac:dyDescent="0.15">
      <c r="A1262" s="66"/>
      <c r="B1262" s="66"/>
      <c r="C1262" s="68"/>
      <c r="D1262" s="68"/>
      <c r="E1262" s="67"/>
      <c r="F1262" s="67"/>
      <c r="G1262" s="428"/>
      <c r="H1262" s="428"/>
      <c r="J1262" s="188"/>
      <c r="R1262" s="296"/>
      <c r="S1262" s="188"/>
      <c r="T1262" s="188"/>
    </row>
    <row r="1263" spans="1:20" s="189" customFormat="1" ht="15" customHeight="1" x14ac:dyDescent="0.15">
      <c r="A1263" s="66"/>
      <c r="B1263" s="66"/>
      <c r="C1263" s="68"/>
      <c r="D1263" s="68"/>
      <c r="E1263" s="67"/>
      <c r="F1263" s="67"/>
      <c r="G1263" s="428"/>
      <c r="H1263" s="428"/>
      <c r="J1263" s="188"/>
      <c r="R1263" s="296"/>
      <c r="S1263" s="188"/>
      <c r="T1263" s="188"/>
    </row>
  </sheetData>
  <mergeCells count="515">
    <mergeCell ref="D1069:D1072"/>
    <mergeCell ref="E1069:E1070"/>
    <mergeCell ref="F1069:F1070"/>
    <mergeCell ref="G1069:G1072"/>
    <mergeCell ref="H1069:H1072"/>
    <mergeCell ref="J1070:P1070"/>
    <mergeCell ref="E1071:E1072"/>
    <mergeCell ref="F1071:F1072"/>
    <mergeCell ref="J105:N105"/>
    <mergeCell ref="J1048:P1048"/>
    <mergeCell ref="E1052:E1056"/>
    <mergeCell ref="F1052:F1056"/>
    <mergeCell ref="E701:E702"/>
    <mergeCell ref="E703:E704"/>
    <mergeCell ref="F701:F702"/>
    <mergeCell ref="F703:F704"/>
    <mergeCell ref="E709:E710"/>
    <mergeCell ref="E711:E712"/>
    <mergeCell ref="F709:F710"/>
    <mergeCell ref="F711:F712"/>
    <mergeCell ref="E806:E807"/>
    <mergeCell ref="F806:F807"/>
    <mergeCell ref="G806:G808"/>
    <mergeCell ref="H806:H808"/>
    <mergeCell ref="J342:P342"/>
    <mergeCell ref="J344:P344"/>
    <mergeCell ref="J347:P347"/>
    <mergeCell ref="J348:P348"/>
    <mergeCell ref="J361:P361"/>
    <mergeCell ref="J373:P373"/>
    <mergeCell ref="O396:P396"/>
    <mergeCell ref="O399:P399"/>
    <mergeCell ref="G653:G656"/>
    <mergeCell ref="H653:H656"/>
    <mergeCell ref="M654:P654"/>
    <mergeCell ref="I655:L655"/>
    <mergeCell ref="M655:P655"/>
    <mergeCell ref="M656:P656"/>
    <mergeCell ref="M599:N599"/>
    <mergeCell ref="J519:P519"/>
    <mergeCell ref="J520:P520"/>
    <mergeCell ref="J527:P527"/>
    <mergeCell ref="J528:P528"/>
    <mergeCell ref="J489:P489"/>
    <mergeCell ref="J463:P463"/>
    <mergeCell ref="J464:P464"/>
    <mergeCell ref="J465:P465"/>
    <mergeCell ref="J470:O470"/>
    <mergeCell ref="D653:D657"/>
    <mergeCell ref="E653:E654"/>
    <mergeCell ref="F653:F654"/>
    <mergeCell ref="E808:E809"/>
    <mergeCell ref="F808:F809"/>
    <mergeCell ref="E812:E813"/>
    <mergeCell ref="F812:F813"/>
    <mergeCell ref="E256:E257"/>
    <mergeCell ref="F256:F257"/>
    <mergeCell ref="E258:E259"/>
    <mergeCell ref="E655:E657"/>
    <mergeCell ref="F655:F657"/>
    <mergeCell ref="E602:E603"/>
    <mergeCell ref="F602:F603"/>
    <mergeCell ref="E609:E610"/>
    <mergeCell ref="F609:F610"/>
    <mergeCell ref="E567:E568"/>
    <mergeCell ref="D709:D711"/>
    <mergeCell ref="D698:D700"/>
    <mergeCell ref="E698:E699"/>
    <mergeCell ref="F698:F699"/>
    <mergeCell ref="D658:D665"/>
    <mergeCell ref="E658:E659"/>
    <mergeCell ref="F658:F659"/>
    <mergeCell ref="J889:P889"/>
    <mergeCell ref="J891:P891"/>
    <mergeCell ref="O853:P853"/>
    <mergeCell ref="H922:H923"/>
    <mergeCell ref="H924:H925"/>
    <mergeCell ref="D918:D920"/>
    <mergeCell ref="G918:G920"/>
    <mergeCell ref="H918:H920"/>
    <mergeCell ref="E919:E920"/>
    <mergeCell ref="F919:F920"/>
    <mergeCell ref="D912:D915"/>
    <mergeCell ref="E912:E913"/>
    <mergeCell ref="F912:F913"/>
    <mergeCell ref="D908:D911"/>
    <mergeCell ref="E908:E909"/>
    <mergeCell ref="F908:F909"/>
    <mergeCell ref="G908:G911"/>
    <mergeCell ref="H908:H911"/>
    <mergeCell ref="E910:E911"/>
    <mergeCell ref="F910:F911"/>
    <mergeCell ref="D903:D907"/>
    <mergeCell ref="E903:E904"/>
    <mergeCell ref="F903:F904"/>
    <mergeCell ref="G903:G906"/>
    <mergeCell ref="H1079:H1080"/>
    <mergeCell ref="A1081:A1083"/>
    <mergeCell ref="B1081:B1083"/>
    <mergeCell ref="C1081:C1083"/>
    <mergeCell ref="G1081:G1083"/>
    <mergeCell ref="H1081:H1083"/>
    <mergeCell ref="C1073:C1075"/>
    <mergeCell ref="E1073:E1074"/>
    <mergeCell ref="F1073:F1074"/>
    <mergeCell ref="G1073:G1075"/>
    <mergeCell ref="H1073:H1075"/>
    <mergeCell ref="D1076:D1078"/>
    <mergeCell ref="E1076:E1077"/>
    <mergeCell ref="F1076:F1077"/>
    <mergeCell ref="G1076:G1077"/>
    <mergeCell ref="H1076:H1077"/>
    <mergeCell ref="A1079:A1080"/>
    <mergeCell ref="B1079:B1080"/>
    <mergeCell ref="C1079:C1080"/>
    <mergeCell ref="G1079:G1080"/>
    <mergeCell ref="J1061:P1061"/>
    <mergeCell ref="J1062:P1062"/>
    <mergeCell ref="C1057:C1059"/>
    <mergeCell ref="E1057:E1058"/>
    <mergeCell ref="F1057:F1058"/>
    <mergeCell ref="G1057:G1059"/>
    <mergeCell ref="H1057:H1059"/>
    <mergeCell ref="E1060:E1063"/>
    <mergeCell ref="E1064:E1068"/>
    <mergeCell ref="F1064:F1068"/>
    <mergeCell ref="F1060:F1063"/>
    <mergeCell ref="H1060:H1068"/>
    <mergeCell ref="D1060:D1068"/>
    <mergeCell ref="G1060:G1068"/>
    <mergeCell ref="H1046:H1051"/>
    <mergeCell ref="L982:M982"/>
    <mergeCell ref="L995:N995"/>
    <mergeCell ref="C1040:C1042"/>
    <mergeCell ref="E1040:E1041"/>
    <mergeCell ref="F1040:F1041"/>
    <mergeCell ref="G1040:G1042"/>
    <mergeCell ref="H1040:H1042"/>
    <mergeCell ref="D1043:D1045"/>
    <mergeCell ref="E1043:E1044"/>
    <mergeCell ref="F1043:F1044"/>
    <mergeCell ref="G1043:G1044"/>
    <mergeCell ref="H1043:H1044"/>
    <mergeCell ref="D1046:D1056"/>
    <mergeCell ref="E1046:E1051"/>
    <mergeCell ref="F1046:F1051"/>
    <mergeCell ref="G1046:G1051"/>
    <mergeCell ref="H953:H957"/>
    <mergeCell ref="L976:P976"/>
    <mergeCell ref="I1039:N1039"/>
    <mergeCell ref="H945:H948"/>
    <mergeCell ref="E947:E948"/>
    <mergeCell ref="F947:F948"/>
    <mergeCell ref="C950:C952"/>
    <mergeCell ref="E950:E951"/>
    <mergeCell ref="F950:F951"/>
    <mergeCell ref="G950:G952"/>
    <mergeCell ref="H950:H952"/>
    <mergeCell ref="D945:D948"/>
    <mergeCell ref="E945:E946"/>
    <mergeCell ref="F945:F946"/>
    <mergeCell ref="D953:D955"/>
    <mergeCell ref="E953:E954"/>
    <mergeCell ref="F953:F954"/>
    <mergeCell ref="G953:G957"/>
    <mergeCell ref="C922:C923"/>
    <mergeCell ref="G922:G923"/>
    <mergeCell ref="G945:G948"/>
    <mergeCell ref="D930:D933"/>
    <mergeCell ref="G930:G931"/>
    <mergeCell ref="D924:D927"/>
    <mergeCell ref="G924:G925"/>
    <mergeCell ref="G912:G915"/>
    <mergeCell ref="H912:H915"/>
    <mergeCell ref="E914:E915"/>
    <mergeCell ref="F914:F915"/>
    <mergeCell ref="D940:D944"/>
    <mergeCell ref="E940:E941"/>
    <mergeCell ref="F940:F941"/>
    <mergeCell ref="H930:H931"/>
    <mergeCell ref="H903:H906"/>
    <mergeCell ref="E905:E906"/>
    <mergeCell ref="F905:F906"/>
    <mergeCell ref="D889:D902"/>
    <mergeCell ref="E889:E890"/>
    <mergeCell ref="F889:F890"/>
    <mergeCell ref="G889:G901"/>
    <mergeCell ref="H889:H901"/>
    <mergeCell ref="E891:E901"/>
    <mergeCell ref="F891:F901"/>
    <mergeCell ref="D879:D882"/>
    <mergeCell ref="E879:E880"/>
    <mergeCell ref="F879:F880"/>
    <mergeCell ref="G879:G882"/>
    <mergeCell ref="H879:H882"/>
    <mergeCell ref="E881:E882"/>
    <mergeCell ref="F881:F882"/>
    <mergeCell ref="D860:D867"/>
    <mergeCell ref="E860:E864"/>
    <mergeCell ref="F860:F864"/>
    <mergeCell ref="G860:G867"/>
    <mergeCell ref="H860:H867"/>
    <mergeCell ref="E865:E867"/>
    <mergeCell ref="F865:F867"/>
    <mergeCell ref="D849:D851"/>
    <mergeCell ref="E849:E850"/>
    <mergeCell ref="F849:F850"/>
    <mergeCell ref="G849:G851"/>
    <mergeCell ref="H849:H851"/>
    <mergeCell ref="C845:C848"/>
    <mergeCell ref="E845:E846"/>
    <mergeCell ref="F845:F846"/>
    <mergeCell ref="G845:G848"/>
    <mergeCell ref="H845:H848"/>
    <mergeCell ref="E847:E848"/>
    <mergeCell ref="F847:F848"/>
    <mergeCell ref="D840:D843"/>
    <mergeCell ref="E840:E841"/>
    <mergeCell ref="F840:F841"/>
    <mergeCell ref="G840:G843"/>
    <mergeCell ref="H840:H843"/>
    <mergeCell ref="E842:E843"/>
    <mergeCell ref="F842:F843"/>
    <mergeCell ref="D810:D817"/>
    <mergeCell ref="E810:E811"/>
    <mergeCell ref="F810:F811"/>
    <mergeCell ref="G810:G817"/>
    <mergeCell ref="H810:H817"/>
    <mergeCell ref="D825:D832"/>
    <mergeCell ref="E825:E826"/>
    <mergeCell ref="F825:F826"/>
    <mergeCell ref="G825:G832"/>
    <mergeCell ref="H825:H832"/>
    <mergeCell ref="E827:E828"/>
    <mergeCell ref="F827:F828"/>
    <mergeCell ref="G709:G710"/>
    <mergeCell ref="H709:H710"/>
    <mergeCell ref="D806:D809"/>
    <mergeCell ref="C705:C708"/>
    <mergeCell ref="E705:E706"/>
    <mergeCell ref="F705:F706"/>
    <mergeCell ref="G705:G706"/>
    <mergeCell ref="H705:H706"/>
    <mergeCell ref="E707:E708"/>
    <mergeCell ref="F707:F708"/>
    <mergeCell ref="G707:G708"/>
    <mergeCell ref="H707:H708"/>
    <mergeCell ref="G698:G699"/>
    <mergeCell ref="H698:H699"/>
    <mergeCell ref="D701:D704"/>
    <mergeCell ref="G701:G703"/>
    <mergeCell ref="H701:H703"/>
    <mergeCell ref="D694:D697"/>
    <mergeCell ref="C692:C693"/>
    <mergeCell ref="G692:G693"/>
    <mergeCell ref="H692:H693"/>
    <mergeCell ref="G658:G663"/>
    <mergeCell ref="H658:H663"/>
    <mergeCell ref="E660:E665"/>
    <mergeCell ref="F660:F665"/>
    <mergeCell ref="D678:D683"/>
    <mergeCell ref="E678:E680"/>
    <mergeCell ref="F678:F680"/>
    <mergeCell ref="G678:G683"/>
    <mergeCell ref="H678:H683"/>
    <mergeCell ref="E681:E686"/>
    <mergeCell ref="F681:F686"/>
    <mergeCell ref="D666:D667"/>
    <mergeCell ref="G666:G667"/>
    <mergeCell ref="H666:H667"/>
    <mergeCell ref="E667:E668"/>
    <mergeCell ref="F667:F668"/>
    <mergeCell ref="D635:D637"/>
    <mergeCell ref="E635:E636"/>
    <mergeCell ref="F635:F636"/>
    <mergeCell ref="G635:G637"/>
    <mergeCell ref="H635:H637"/>
    <mergeCell ref="E637:E638"/>
    <mergeCell ref="F642:F647"/>
    <mergeCell ref="F637:F638"/>
    <mergeCell ref="D639:D644"/>
    <mergeCell ref="E639:E641"/>
    <mergeCell ref="F639:F641"/>
    <mergeCell ref="G639:G644"/>
    <mergeCell ref="H639:H644"/>
    <mergeCell ref="E642:E647"/>
    <mergeCell ref="B486:B487"/>
    <mergeCell ref="D600:D603"/>
    <mergeCell ref="E600:E601"/>
    <mergeCell ref="F600:F601"/>
    <mergeCell ref="G600:G603"/>
    <mergeCell ref="H600:H603"/>
    <mergeCell ref="D564:D568"/>
    <mergeCell ref="E564:E566"/>
    <mergeCell ref="F564:F566"/>
    <mergeCell ref="G564:G568"/>
    <mergeCell ref="H564:H568"/>
    <mergeCell ref="D540:D544"/>
    <mergeCell ref="D494:D497"/>
    <mergeCell ref="E494:E495"/>
    <mergeCell ref="F494:F495"/>
    <mergeCell ref="G494:G497"/>
    <mergeCell ref="H494:H497"/>
    <mergeCell ref="E496:E497"/>
    <mergeCell ref="F496:F497"/>
    <mergeCell ref="D607:D610"/>
    <mergeCell ref="E607:E608"/>
    <mergeCell ref="F607:F608"/>
    <mergeCell ref="G607:G610"/>
    <mergeCell ref="H607:H610"/>
    <mergeCell ref="F567:F568"/>
    <mergeCell ref="D545:D546"/>
    <mergeCell ref="B553:B554"/>
    <mergeCell ref="C553:C554"/>
    <mergeCell ref="G553:G554"/>
    <mergeCell ref="H553:H554"/>
    <mergeCell ref="D555:D559"/>
    <mergeCell ref="E555:E556"/>
    <mergeCell ref="F555:F556"/>
    <mergeCell ref="G555:G558"/>
    <mergeCell ref="H555:H558"/>
    <mergeCell ref="E557:E558"/>
    <mergeCell ref="F557:F558"/>
    <mergeCell ref="B432:B433"/>
    <mergeCell ref="C432:C433"/>
    <mergeCell ref="G432:G433"/>
    <mergeCell ref="H432:H433"/>
    <mergeCell ref="D434:D437"/>
    <mergeCell ref="E434:E435"/>
    <mergeCell ref="F434:F435"/>
    <mergeCell ref="G434:G437"/>
    <mergeCell ref="H434:H437"/>
    <mergeCell ref="C478:C479"/>
    <mergeCell ref="D480:D486"/>
    <mergeCell ref="O398:P398"/>
    <mergeCell ref="D420:D422"/>
    <mergeCell ref="G420:G422"/>
    <mergeCell ref="H420:H422"/>
    <mergeCell ref="E421:E428"/>
    <mergeCell ref="F421:F428"/>
    <mergeCell ref="O400:P400"/>
    <mergeCell ref="D373:D377"/>
    <mergeCell ref="E373:E374"/>
    <mergeCell ref="F373:F374"/>
    <mergeCell ref="G373:G377"/>
    <mergeCell ref="H373:H377"/>
    <mergeCell ref="E375:E377"/>
    <mergeCell ref="F375:F377"/>
    <mergeCell ref="H324:H327"/>
    <mergeCell ref="E326:E327"/>
    <mergeCell ref="F326:F327"/>
    <mergeCell ref="D328:D331"/>
    <mergeCell ref="E328:E329"/>
    <mergeCell ref="F328:F329"/>
    <mergeCell ref="G328:G330"/>
    <mergeCell ref="H328:H330"/>
    <mergeCell ref="D324:D327"/>
    <mergeCell ref="E324:E325"/>
    <mergeCell ref="F324:F325"/>
    <mergeCell ref="G324:G327"/>
    <mergeCell ref="J272:P272"/>
    <mergeCell ref="J284:P284"/>
    <mergeCell ref="J285:P285"/>
    <mergeCell ref="D286:D289"/>
    <mergeCell ref="E286:E287"/>
    <mergeCell ref="F286:F287"/>
    <mergeCell ref="G286:G289"/>
    <mergeCell ref="H286:H289"/>
    <mergeCell ref="J287:P287"/>
    <mergeCell ref="E288:E289"/>
    <mergeCell ref="F288:F289"/>
    <mergeCell ref="J289:P289"/>
    <mergeCell ref="J277:P277"/>
    <mergeCell ref="J278:P278"/>
    <mergeCell ref="D256:D258"/>
    <mergeCell ref="J257:P257"/>
    <mergeCell ref="J259:P259"/>
    <mergeCell ref="J262:P262"/>
    <mergeCell ref="F258:F259"/>
    <mergeCell ref="D252:D254"/>
    <mergeCell ref="G252:G253"/>
    <mergeCell ref="H252:H253"/>
    <mergeCell ref="D239:D240"/>
    <mergeCell ref="E239:E240"/>
    <mergeCell ref="F239:F240"/>
    <mergeCell ref="G239:G242"/>
    <mergeCell ref="H239:H242"/>
    <mergeCell ref="E241:E242"/>
    <mergeCell ref="F241:F242"/>
    <mergeCell ref="B234:B235"/>
    <mergeCell ref="G234:G235"/>
    <mergeCell ref="H234:H235"/>
    <mergeCell ref="C236:C238"/>
    <mergeCell ref="E236:E237"/>
    <mergeCell ref="F236:F237"/>
    <mergeCell ref="G236:G238"/>
    <mergeCell ref="H236:H238"/>
    <mergeCell ref="C216:C217"/>
    <mergeCell ref="G216:G217"/>
    <mergeCell ref="H216:H217"/>
    <mergeCell ref="A232:A233"/>
    <mergeCell ref="G232:G233"/>
    <mergeCell ref="H232:H233"/>
    <mergeCell ref="C211:C215"/>
    <mergeCell ref="E211:E212"/>
    <mergeCell ref="F211:F212"/>
    <mergeCell ref="G211:G215"/>
    <mergeCell ref="H211:H215"/>
    <mergeCell ref="E213:E215"/>
    <mergeCell ref="F213:F215"/>
    <mergeCell ref="A204:A205"/>
    <mergeCell ref="B204:B205"/>
    <mergeCell ref="C204:C205"/>
    <mergeCell ref="G204:G205"/>
    <mergeCell ref="H204:H205"/>
    <mergeCell ref="C206:C207"/>
    <mergeCell ref="G206:G207"/>
    <mergeCell ref="H206:H207"/>
    <mergeCell ref="C200:C203"/>
    <mergeCell ref="E200:E201"/>
    <mergeCell ref="F200:F201"/>
    <mergeCell ref="G200:G203"/>
    <mergeCell ref="H200:H203"/>
    <mergeCell ref="E202:E203"/>
    <mergeCell ref="F202:F203"/>
    <mergeCell ref="C196:C199"/>
    <mergeCell ref="E196:E197"/>
    <mergeCell ref="F196:F197"/>
    <mergeCell ref="G196:G199"/>
    <mergeCell ref="H196:H199"/>
    <mergeCell ref="E198:E199"/>
    <mergeCell ref="F198:F199"/>
    <mergeCell ref="C191:C195"/>
    <mergeCell ref="G191:G195"/>
    <mergeCell ref="H191:H195"/>
    <mergeCell ref="E194:E195"/>
    <mergeCell ref="F194:F195"/>
    <mergeCell ref="E191:E193"/>
    <mergeCell ref="F191:F193"/>
    <mergeCell ref="C166:C167"/>
    <mergeCell ref="G166:G167"/>
    <mergeCell ref="H166:H167"/>
    <mergeCell ref="C175:C176"/>
    <mergeCell ref="G175:G176"/>
    <mergeCell ref="H175:H176"/>
    <mergeCell ref="C148:C150"/>
    <mergeCell ref="E148:E149"/>
    <mergeCell ref="F148:F149"/>
    <mergeCell ref="G148:G150"/>
    <mergeCell ref="H148:H150"/>
    <mergeCell ref="C153:C154"/>
    <mergeCell ref="G153:G154"/>
    <mergeCell ref="H153:H154"/>
    <mergeCell ref="C142:C145"/>
    <mergeCell ref="G142:G145"/>
    <mergeCell ref="H142:H145"/>
    <mergeCell ref="E143:E145"/>
    <mergeCell ref="F143:F145"/>
    <mergeCell ref="B146:B147"/>
    <mergeCell ref="G146:G147"/>
    <mergeCell ref="H146:H147"/>
    <mergeCell ref="B138:B139"/>
    <mergeCell ref="G138:G139"/>
    <mergeCell ref="H138:H139"/>
    <mergeCell ref="C140:C141"/>
    <mergeCell ref="G140:G141"/>
    <mergeCell ref="H140:H141"/>
    <mergeCell ref="C130:C133"/>
    <mergeCell ref="E130:E131"/>
    <mergeCell ref="F130:F131"/>
    <mergeCell ref="G130:G133"/>
    <mergeCell ref="H130:H133"/>
    <mergeCell ref="E132:E133"/>
    <mergeCell ref="F132:F133"/>
    <mergeCell ref="A112:A116"/>
    <mergeCell ref="E112:E115"/>
    <mergeCell ref="F112:F115"/>
    <mergeCell ref="C116:C117"/>
    <mergeCell ref="E116:E117"/>
    <mergeCell ref="F116:F117"/>
    <mergeCell ref="C109:C112"/>
    <mergeCell ref="E109:E111"/>
    <mergeCell ref="F109:F111"/>
    <mergeCell ref="G109:G115"/>
    <mergeCell ref="H109:H115"/>
    <mergeCell ref="B111:B117"/>
    <mergeCell ref="G116:G120"/>
    <mergeCell ref="H116:H120"/>
    <mergeCell ref="E118:E120"/>
    <mergeCell ref="F118:F120"/>
    <mergeCell ref="A6:A7"/>
    <mergeCell ref="B6:B7"/>
    <mergeCell ref="C6:C7"/>
    <mergeCell ref="G6:G7"/>
    <mergeCell ref="H6:H7"/>
    <mergeCell ref="C92:C93"/>
    <mergeCell ref="G92:G93"/>
    <mergeCell ref="H92:H93"/>
    <mergeCell ref="B8:B9"/>
    <mergeCell ref="G8:G9"/>
    <mergeCell ref="H8:H9"/>
    <mergeCell ref="C10:C11"/>
    <mergeCell ref="G10:G11"/>
    <mergeCell ref="H10:H11"/>
    <mergeCell ref="A2:A3"/>
    <mergeCell ref="B2:B3"/>
    <mergeCell ref="C2:C3"/>
    <mergeCell ref="D2:D3"/>
    <mergeCell ref="G2:H2"/>
    <mergeCell ref="I2:R3"/>
    <mergeCell ref="A4:A5"/>
    <mergeCell ref="B4:B5"/>
    <mergeCell ref="C4:C5"/>
    <mergeCell ref="G4:G5"/>
    <mergeCell ref="H4:H5"/>
  </mergeCells>
  <phoneticPr fontId="3" type="noConversion"/>
  <printOptions horizontalCentered="1"/>
  <pageMargins left="0.19685039370078741" right="0.19685039370078741" top="0.31496062992125984" bottom="0.31496062992125984" header="0.19685039370078741" footer="3.937007874015748E-2"/>
  <pageSetup paperSize="9" scale="90" fitToHeight="30" orientation="landscape" r:id="rId1"/>
  <headerFooter alignWithMargins="0">
    <oddFooter>&amp;C&amp;P</oddFooter>
  </headerFooter>
  <ignoredErrors>
    <ignoredError sqref="R764 R817" formula="1"/>
    <ignoredError sqref="J1063:J1064" formulaRange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2016년도복지관세입,세출총괄표</vt:lpstr>
      <vt:lpstr>2016년 복지관 세입</vt:lpstr>
      <vt:lpstr>2016년 복지관 세출</vt:lpstr>
      <vt:lpstr>'2016년 복지관 세입'!Print_Area</vt:lpstr>
      <vt:lpstr>'2016년 복지관 세출'!Print_Area</vt:lpstr>
      <vt:lpstr>'2016년 복지관 세입'!Print_Titles</vt:lpstr>
      <vt:lpstr>'2016년 복지관 세출'!Print_Titles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최지영</dc:creator>
  <cp:lastModifiedBy>김혜연</cp:lastModifiedBy>
  <cp:lastPrinted>2016-03-02T07:08:34Z</cp:lastPrinted>
  <dcterms:created xsi:type="dcterms:W3CDTF">2014-12-26T13:30:06Z</dcterms:created>
  <dcterms:modified xsi:type="dcterms:W3CDTF">2019-03-28T00:46:26Z</dcterms:modified>
</cp:coreProperties>
</file>