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최지영\Desktop\강태린\학습지원센터\2017\예산\추경\"/>
    </mc:Choice>
  </mc:AlternateContent>
  <bookViews>
    <workbookView xWindow="-105" yWindow="-15" windowWidth="23835" windowHeight="12420"/>
  </bookViews>
  <sheets>
    <sheet name="세입.세출 총괄표" sheetId="9" r:id="rId1"/>
    <sheet name="2017년 세입세출" sheetId="10" r:id="rId2"/>
  </sheets>
  <definedNames>
    <definedName name="_xlnm.Print_Area" localSheetId="1">'2017년 세입세출'!$A$1:$K$178</definedName>
    <definedName name="_xlnm.Print_Area" localSheetId="0">'세입.세출 총괄표'!$A$1:$N$48</definedName>
  </definedNames>
  <calcPr calcId="152511"/>
</workbook>
</file>

<file path=xl/calcChain.xml><?xml version="1.0" encoding="utf-8"?>
<calcChain xmlns="http://schemas.openxmlformats.org/spreadsheetml/2006/main">
  <c r="F14" i="9" l="1"/>
  <c r="F6" i="9"/>
  <c r="K8" i="10"/>
  <c r="K6" i="10"/>
  <c r="J170" i="10" l="1"/>
  <c r="J158" i="10"/>
  <c r="J157" i="10"/>
  <c r="J138" i="10" l="1"/>
  <c r="J137" i="10"/>
  <c r="J126" i="10"/>
  <c r="J125" i="10"/>
  <c r="J97" i="10" l="1"/>
  <c r="J96" i="10"/>
  <c r="J42" i="10"/>
  <c r="J41" i="10"/>
  <c r="G126" i="10"/>
  <c r="G125" i="10"/>
  <c r="G96" i="10"/>
  <c r="G41" i="10" l="1"/>
  <c r="G42" i="10"/>
  <c r="E78" i="10" l="1"/>
  <c r="K82" i="10"/>
  <c r="G83" i="10"/>
  <c r="E83" i="10" s="1"/>
  <c r="K36" i="9" s="1"/>
  <c r="J172" i="10"/>
  <c r="H175" i="10"/>
  <c r="L47" i="9" s="1"/>
  <c r="H177" i="10"/>
  <c r="L48" i="9" s="1"/>
  <c r="H168" i="10"/>
  <c r="H155" i="10"/>
  <c r="H147" i="10"/>
  <c r="H141" i="10"/>
  <c r="H130" i="10"/>
  <c r="H114" i="10"/>
  <c r="H109" i="10"/>
  <c r="J106" i="10"/>
  <c r="H104" i="10" s="1"/>
  <c r="J105" i="10"/>
  <c r="H101" i="10" s="1"/>
  <c r="H94" i="10"/>
  <c r="H78" i="10"/>
  <c r="J83" i="10"/>
  <c r="H83" i="10" s="1"/>
  <c r="L36" i="9" s="1"/>
  <c r="H10" i="10"/>
  <c r="E14" i="9" s="1"/>
  <c r="H12" i="10"/>
  <c r="E16" i="9" s="1"/>
  <c r="H7" i="10"/>
  <c r="E10" i="9" s="1"/>
  <c r="H14" i="10"/>
  <c r="E18" i="9" s="1"/>
  <c r="J169" i="10"/>
  <c r="J162" i="10" s="1"/>
  <c r="J146" i="10"/>
  <c r="H145" i="10" s="1"/>
  <c r="J145" i="10"/>
  <c r="H143" i="10" s="1"/>
  <c r="J141" i="10"/>
  <c r="H139" i="10" s="1"/>
  <c r="H134" i="10"/>
  <c r="H90" i="10"/>
  <c r="J81" i="10"/>
  <c r="H81" i="10" s="1"/>
  <c r="L34" i="9" s="1"/>
  <c r="J74" i="10"/>
  <c r="H70" i="10" s="1"/>
  <c r="L26" i="9" s="1"/>
  <c r="J68" i="10"/>
  <c r="J64" i="10"/>
  <c r="H56" i="10" s="1"/>
  <c r="J63" i="10"/>
  <c r="H54" i="10" s="1"/>
  <c r="J53" i="10"/>
  <c r="H52" i="10" s="1"/>
  <c r="J52" i="10"/>
  <c r="H49" i="10" s="1"/>
  <c r="J48" i="10"/>
  <c r="H48" i="10" s="1"/>
  <c r="L20" i="9" s="1"/>
  <c r="H31" i="10"/>
  <c r="H30" i="10"/>
  <c r="J29" i="10"/>
  <c r="H25" i="10" s="1"/>
  <c r="L12" i="9" s="1"/>
  <c r="J6" i="10"/>
  <c r="J5" i="10"/>
  <c r="G158" i="10"/>
  <c r="E155" i="10" s="1"/>
  <c r="G157" i="10"/>
  <c r="E147" i="10" s="1"/>
  <c r="G146" i="10"/>
  <c r="E145" i="10" s="1"/>
  <c r="G145" i="10"/>
  <c r="E143" i="10" s="1"/>
  <c r="G137" i="10"/>
  <c r="E130" i="10" s="1"/>
  <c r="G138" i="10"/>
  <c r="E134" i="10" s="1"/>
  <c r="E114" i="10"/>
  <c r="E109" i="10"/>
  <c r="G97" i="10"/>
  <c r="L16" i="9" l="1"/>
  <c r="L14" i="9"/>
  <c r="L18" i="9"/>
  <c r="H68" i="10"/>
  <c r="J66" i="10"/>
  <c r="H108" i="10"/>
  <c r="H107" i="10"/>
  <c r="L42" i="9" s="1"/>
  <c r="K83" i="10"/>
  <c r="H164" i="10"/>
  <c r="J163" i="10"/>
  <c r="H79" i="10"/>
  <c r="J79" i="10"/>
  <c r="J88" i="10"/>
  <c r="J89" i="10"/>
  <c r="J107" i="10"/>
  <c r="J108" i="10"/>
  <c r="J23" i="10"/>
  <c r="J21" i="10" s="1"/>
  <c r="J24" i="10"/>
  <c r="E108" i="10"/>
  <c r="G108" i="10"/>
  <c r="K114" i="10"/>
  <c r="K109" i="10"/>
  <c r="H66" i="10" l="1"/>
  <c r="L24" i="9"/>
  <c r="L22" i="9" s="1"/>
  <c r="J86" i="10"/>
  <c r="J84" i="10" s="1"/>
  <c r="J19" i="10" s="1"/>
  <c r="J22" i="10"/>
  <c r="J87" i="10"/>
  <c r="J85" i="10" s="1"/>
  <c r="J20" i="10" l="1"/>
  <c r="G6" i="10" l="1"/>
  <c r="G5" i="10"/>
  <c r="L32" i="9" l="1"/>
  <c r="K145" i="10"/>
  <c r="K134" i="10"/>
  <c r="K80" i="10"/>
  <c r="K78" i="10" s="1"/>
  <c r="K69" i="10"/>
  <c r="K67" i="10"/>
  <c r="K46" i="10"/>
  <c r="K26" i="10"/>
  <c r="G172" i="10"/>
  <c r="E177" i="10"/>
  <c r="E175" i="10"/>
  <c r="K47" i="9" s="1"/>
  <c r="K177" i="10" l="1"/>
  <c r="K175" i="10"/>
  <c r="K141" i="10"/>
  <c r="E31" i="10" l="1"/>
  <c r="K13" i="10" l="1"/>
  <c r="K11" i="10"/>
  <c r="K9" i="10"/>
  <c r="K65" i="10"/>
  <c r="H65" i="10"/>
  <c r="H5" i="10"/>
  <c r="H6" i="10" l="1"/>
  <c r="K173" i="10"/>
  <c r="K171" i="10" s="1"/>
  <c r="H173" i="10"/>
  <c r="H171" i="10" s="1"/>
  <c r="K31" i="10" l="1"/>
  <c r="G106" i="10"/>
  <c r="E104" i="10" s="1"/>
  <c r="K104" i="10" s="1"/>
  <c r="G81" i="10"/>
  <c r="G68" i="10"/>
  <c r="E65" i="10"/>
  <c r="E30" i="10"/>
  <c r="E7" i="10"/>
  <c r="E5" i="10" l="1"/>
  <c r="D10" i="9"/>
  <c r="K30" i="10"/>
  <c r="K14" i="9"/>
  <c r="G79" i="10"/>
  <c r="E81" i="10"/>
  <c r="K34" i="9" s="1"/>
  <c r="H162" i="10"/>
  <c r="H89" i="10"/>
  <c r="H88" i="10"/>
  <c r="H163" i="10"/>
  <c r="H23" i="10"/>
  <c r="H21" i="10" s="1"/>
  <c r="K7" i="10"/>
  <c r="K5" i="10" s="1"/>
  <c r="E68" i="10"/>
  <c r="G169" i="10"/>
  <c r="G162" i="10" s="1"/>
  <c r="G170" i="10"/>
  <c r="E168" i="10" s="1"/>
  <c r="E163" i="10" s="1"/>
  <c r="E10" i="10"/>
  <c r="G52" i="10"/>
  <c r="K147" i="10"/>
  <c r="E12" i="10"/>
  <c r="G48" i="10"/>
  <c r="G105" i="10"/>
  <c r="E101" i="10" s="1"/>
  <c r="K101" i="10" s="1"/>
  <c r="G141" i="10"/>
  <c r="E14" i="10"/>
  <c r="K143" i="10"/>
  <c r="E173" i="10"/>
  <c r="E171" i="10" s="1"/>
  <c r="G74" i="10"/>
  <c r="E70" i="10" s="1"/>
  <c r="K130" i="10"/>
  <c r="G63" i="10"/>
  <c r="E54" i="10" s="1"/>
  <c r="G89" i="10"/>
  <c r="E94" i="10"/>
  <c r="K94" i="10" s="1"/>
  <c r="G29" i="10"/>
  <c r="M47" i="9"/>
  <c r="N47" i="9" s="1"/>
  <c r="M48" i="9"/>
  <c r="N48" i="9" s="1"/>
  <c r="L46" i="9"/>
  <c r="K46" i="9"/>
  <c r="K32" i="9"/>
  <c r="L40" i="9" l="1"/>
  <c r="K14" i="10"/>
  <c r="D18" i="9"/>
  <c r="D6" i="9" s="1"/>
  <c r="K12" i="10"/>
  <c r="D16" i="9"/>
  <c r="F16" i="9" s="1"/>
  <c r="G16" i="9" s="1"/>
  <c r="L44" i="9"/>
  <c r="K70" i="10"/>
  <c r="K26" i="9"/>
  <c r="M26" i="9" s="1"/>
  <c r="N26" i="9" s="1"/>
  <c r="K24" i="9"/>
  <c r="E66" i="10"/>
  <c r="L38" i="9"/>
  <c r="K54" i="10"/>
  <c r="K10" i="10"/>
  <c r="D14" i="9"/>
  <c r="G66" i="10"/>
  <c r="H86" i="10"/>
  <c r="H84" i="10" s="1"/>
  <c r="H19" i="10" s="1"/>
  <c r="E49" i="10"/>
  <c r="G23" i="10"/>
  <c r="E79" i="10"/>
  <c r="K81" i="10"/>
  <c r="K79" i="10" s="1"/>
  <c r="H87" i="10"/>
  <c r="H85" i="10" s="1"/>
  <c r="E139" i="10"/>
  <c r="E107" i="10" s="1"/>
  <c r="K42" i="9" s="1"/>
  <c r="G107" i="10"/>
  <c r="K68" i="10"/>
  <c r="K66" i="10" s="1"/>
  <c r="H24" i="10"/>
  <c r="H22" i="10" s="1"/>
  <c r="K168" i="10"/>
  <c r="K163" i="10" s="1"/>
  <c r="E89" i="10"/>
  <c r="K89" i="10"/>
  <c r="E6" i="10"/>
  <c r="E48" i="10"/>
  <c r="E164" i="10"/>
  <c r="G163" i="10"/>
  <c r="G53" i="10"/>
  <c r="E52" i="10" s="1"/>
  <c r="K52" i="10" s="1"/>
  <c r="E25" i="10"/>
  <c r="K12" i="9" s="1"/>
  <c r="M46" i="9"/>
  <c r="N46" i="9" s="1"/>
  <c r="F18" i="9" l="1"/>
  <c r="G18" i="9" s="1"/>
  <c r="K48" i="10"/>
  <c r="K20" i="9"/>
  <c r="M20" i="9" s="1"/>
  <c r="N20" i="9" s="1"/>
  <c r="K22" i="9"/>
  <c r="M22" i="9" s="1"/>
  <c r="M24" i="9"/>
  <c r="N24" i="9" s="1"/>
  <c r="K49" i="10"/>
  <c r="K16" i="9"/>
  <c r="M16" i="9" s="1"/>
  <c r="N16" i="9" s="1"/>
  <c r="H20" i="10"/>
  <c r="K139" i="10"/>
  <c r="K107" i="10" s="1"/>
  <c r="E87" i="10"/>
  <c r="E85" i="10" s="1"/>
  <c r="K155" i="10"/>
  <c r="E162" i="10"/>
  <c r="K44" i="9" s="1"/>
  <c r="M44" i="9" s="1"/>
  <c r="N44" i="9" s="1"/>
  <c r="K164" i="10"/>
  <c r="K162" i="10" s="1"/>
  <c r="G88" i="10"/>
  <c r="G86" i="10" s="1"/>
  <c r="G84" i="10" s="1"/>
  <c r="E90" i="10"/>
  <c r="K90" i="10" s="1"/>
  <c r="K88" i="10" s="1"/>
  <c r="K25" i="10"/>
  <c r="K23" i="10" s="1"/>
  <c r="K21" i="10" s="1"/>
  <c r="G87" i="10"/>
  <c r="G85" i="10" s="1"/>
  <c r="G21" i="10"/>
  <c r="G64" i="10"/>
  <c r="E23" i="10"/>
  <c r="M42" i="9"/>
  <c r="N42" i="9" s="1"/>
  <c r="M36" i="9"/>
  <c r="N36" i="9" s="1"/>
  <c r="M34" i="9"/>
  <c r="N34" i="9" s="1"/>
  <c r="N22" i="9"/>
  <c r="M14" i="9"/>
  <c r="N14" i="9" s="1"/>
  <c r="G14" i="9"/>
  <c r="M12" i="9"/>
  <c r="N12" i="9" s="1"/>
  <c r="L10" i="9"/>
  <c r="F10" i="9"/>
  <c r="G10" i="9" s="1"/>
  <c r="E6" i="9"/>
  <c r="K108" i="10" l="1"/>
  <c r="K87" i="10" s="1"/>
  <c r="K85" i="10" s="1"/>
  <c r="E56" i="10"/>
  <c r="G24" i="10"/>
  <c r="G22" i="10" s="1"/>
  <c r="G20" i="10" s="1"/>
  <c r="G19" i="10"/>
  <c r="E88" i="10"/>
  <c r="K86" i="10"/>
  <c r="K84" i="10" s="1"/>
  <c r="K19" i="10" s="1"/>
  <c r="E21" i="10"/>
  <c r="M32" i="9"/>
  <c r="N32" i="9" s="1"/>
  <c r="G6" i="9"/>
  <c r="L8" i="9"/>
  <c r="L6" i="9" s="1"/>
  <c r="K56" i="10" l="1"/>
  <c r="K18" i="9"/>
  <c r="E86" i="10"/>
  <c r="E84" i="10" s="1"/>
  <c r="K40" i="9"/>
  <c r="K24" i="10"/>
  <c r="K22" i="10" s="1"/>
  <c r="K20" i="10" s="1"/>
  <c r="E24" i="10"/>
  <c r="E22" i="10" s="1"/>
  <c r="E20" i="10" s="1"/>
  <c r="E19" i="10"/>
  <c r="K38" i="9" l="1"/>
  <c r="M38" i="9" s="1"/>
  <c r="N38" i="9" s="1"/>
  <c r="M40" i="9"/>
  <c r="N40" i="9" s="1"/>
  <c r="M18" i="9"/>
  <c r="N18" i="9" s="1"/>
  <c r="K10" i="9"/>
  <c r="K8" i="9" l="1"/>
  <c r="M10" i="9"/>
  <c r="N10" i="9" s="1"/>
  <c r="K6" i="9" l="1"/>
  <c r="M6" i="9" s="1"/>
  <c r="N6" i="9" s="1"/>
  <c r="M8" i="9"/>
  <c r="N8" i="9" s="1"/>
</calcChain>
</file>

<file path=xl/sharedStrings.xml><?xml version="1.0" encoding="utf-8"?>
<sst xmlns="http://schemas.openxmlformats.org/spreadsheetml/2006/main" count="398" uniqueCount="177">
  <si>
    <t>(단위 : 천원)</t>
    <phoneticPr fontId="6" type="noConversion"/>
  </si>
  <si>
    <t>세목</t>
    <phoneticPr fontId="6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</si>
  <si>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</si>
  <si>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</si>
  <si>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</si>
  <si>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</si>
  <si>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 xml:space="preserve"> 0 프로그램유지보수비</t>
  </si>
  <si>
    <t>학습지원대체자료서비스</t>
    <phoneticPr fontId="3" type="noConversion"/>
  </si>
  <si>
    <t xml:space="preserve"> 0 봉사단간담회비- 식대</t>
    <phoneticPr fontId="3" type="noConversion"/>
  </si>
  <si>
    <t>예비비및기타</t>
    <phoneticPr fontId="3" type="noConversion"/>
  </si>
  <si>
    <t>반환금</t>
    <phoneticPr fontId="3" type="noConversion"/>
  </si>
  <si>
    <t>예비비</t>
    <phoneticPr fontId="3" type="noConversion"/>
  </si>
  <si>
    <t xml:space="preserve"> 0 봉사단간담회비-현수막제작비</t>
    <phoneticPr fontId="3" type="noConversion"/>
  </si>
  <si>
    <t>&lt;세입. 세출 총괄&gt;</t>
    <phoneticPr fontId="6" type="noConversion"/>
  </si>
  <si>
    <t>(단위 : 천원)</t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</si>
  <si>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입</t>
    </r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</si>
  <si>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출</t>
    </r>
    <phoneticPr fontId="6" type="noConversion"/>
  </si>
  <si>
    <r>
      <rPr>
        <b/>
        <sz val="9"/>
        <rFont val="돋움체"/>
        <family val="3"/>
        <charset val="129"/>
      </rPr>
      <t>관</t>
    </r>
    <phoneticPr fontId="6" type="noConversion"/>
  </si>
  <si>
    <r>
      <rPr>
        <b/>
        <sz val="9"/>
        <rFont val="돋움체"/>
        <family val="3"/>
        <charset val="129"/>
      </rPr>
      <t>항</t>
    </r>
    <phoneticPr fontId="6" type="noConversion"/>
  </si>
  <si>
    <r>
      <rPr>
        <b/>
        <sz val="9"/>
        <rFont val="돋움체"/>
        <family val="3"/>
        <charset val="129"/>
      </rPr>
      <t>목</t>
    </r>
    <phoneticPr fontId="6" type="noConversion"/>
  </si>
  <si>
    <r>
      <rPr>
        <b/>
        <sz val="9"/>
        <rFont val="돋움체"/>
        <family val="3"/>
        <charset val="129"/>
      </rPr>
      <t>증감</t>
    </r>
    <r>
      <rPr>
        <b/>
        <sz val="9"/>
        <rFont val="+"/>
        <family val="2"/>
      </rPr>
      <t>(B-A)</t>
    </r>
    <phoneticPr fontId="6" type="noConversion"/>
  </si>
  <si>
    <r>
      <rPr>
        <b/>
        <sz val="9"/>
        <rFont val="돋움체"/>
        <family val="3"/>
        <charset val="129"/>
      </rPr>
      <t>금액</t>
    </r>
    <phoneticPr fontId="6" type="noConversion"/>
  </si>
  <si>
    <r>
      <rPr>
        <b/>
        <sz val="9"/>
        <rFont val="돋움체"/>
        <family val="3"/>
        <charset val="129"/>
      </rPr>
      <t>비율</t>
    </r>
    <r>
      <rPr>
        <b/>
        <sz val="9"/>
        <rFont val="+"/>
        <family val="2"/>
      </rPr>
      <t>(%)</t>
    </r>
    <phoneticPr fontId="6" type="noConversion"/>
  </si>
  <si>
    <r>
      <rPr>
        <sz val="9"/>
        <rFont val="돋움체"/>
        <family val="3"/>
        <charset val="129"/>
      </rPr>
      <t>계</t>
    </r>
    <phoneticPr fontId="6" type="noConversion"/>
  </si>
  <si>
    <t xml:space="preserve"> </t>
    <phoneticPr fontId="6" type="noConversion"/>
  </si>
  <si>
    <r>
      <rPr>
        <sz val="9"/>
        <rFont val="돋움체"/>
        <family val="3"/>
        <charset val="129"/>
      </rPr>
      <t>보조금
수입</t>
    </r>
    <phoneticPr fontId="6" type="noConversion"/>
  </si>
  <si>
    <r>
      <rPr>
        <sz val="9"/>
        <rFont val="돋움체"/>
        <family val="3"/>
        <charset val="129"/>
      </rPr>
      <t>사무비</t>
    </r>
    <phoneticPr fontId="6" type="noConversion"/>
  </si>
  <si>
    <r>
      <rPr>
        <sz val="9"/>
        <rFont val="돋움체"/>
        <family val="3"/>
        <charset val="129"/>
      </rPr>
      <t>인건비</t>
    </r>
    <phoneticPr fontId="6" type="noConversion"/>
  </si>
  <si>
    <r>
      <rPr>
        <sz val="9"/>
        <rFont val="돋움체"/>
        <family val="3"/>
        <charset val="129"/>
      </rPr>
      <t>전입금</t>
    </r>
    <phoneticPr fontId="6" type="noConversion"/>
  </si>
  <si>
    <r>
      <rPr>
        <sz val="9"/>
        <rFont val="돋움체"/>
        <family val="3"/>
        <charset val="129"/>
      </rPr>
      <t>급여</t>
    </r>
    <phoneticPr fontId="6" type="noConversion"/>
  </si>
  <si>
    <r>
      <rPr>
        <sz val="9"/>
        <rFont val="돋움체"/>
        <family val="3"/>
        <charset val="129"/>
      </rPr>
      <t>잡수입</t>
    </r>
    <phoneticPr fontId="6" type="noConversion"/>
  </si>
  <si>
    <r>
      <rPr>
        <sz val="9"/>
        <rFont val="돋움체"/>
        <family val="3"/>
        <charset val="129"/>
      </rPr>
      <t>제수당</t>
    </r>
    <phoneticPr fontId="6" type="noConversion"/>
  </si>
  <si>
    <r>
      <rPr>
        <sz val="9"/>
        <rFont val="돋움체"/>
        <family val="3"/>
        <charset val="129"/>
      </rPr>
      <t>퇴직
적립금</t>
    </r>
    <phoneticPr fontId="6" type="noConversion"/>
  </si>
  <si>
    <r>
      <rPr>
        <sz val="9"/>
        <rFont val="돋움체"/>
        <family val="3"/>
        <charset val="129"/>
      </rPr>
      <t>사회보험
부담비용</t>
    </r>
    <phoneticPr fontId="6" type="noConversion"/>
  </si>
  <si>
    <r>
      <rPr>
        <sz val="9"/>
        <rFont val="돋움체"/>
        <family val="3"/>
        <charset val="129"/>
      </rPr>
      <t>기타
후생경비</t>
    </r>
    <phoneticPr fontId="6" type="noConversion"/>
  </si>
  <si>
    <r>
      <rPr>
        <sz val="9"/>
        <rFont val="돋움체"/>
        <family val="3"/>
        <charset val="129"/>
      </rPr>
      <t>운영비</t>
    </r>
    <phoneticPr fontId="6" type="noConversion"/>
  </si>
  <si>
    <r>
      <rPr>
        <sz val="9"/>
        <rFont val="돋움체"/>
        <family val="3"/>
        <charset val="129"/>
      </rPr>
      <t>여비</t>
    </r>
    <phoneticPr fontId="6" type="noConversion"/>
  </si>
  <si>
    <r>
      <rPr>
        <sz val="9"/>
        <rFont val="돋움체"/>
        <family val="3"/>
        <charset val="129"/>
      </rPr>
      <t>수용비</t>
    </r>
    <r>
      <rPr>
        <sz val="9"/>
        <rFont val="+"/>
        <family val="2"/>
      </rPr>
      <t xml:space="preserve"> </t>
    </r>
    <r>
      <rPr>
        <sz val="9"/>
        <rFont val="돋움체"/>
        <family val="3"/>
        <charset val="129"/>
      </rPr>
      <t>및</t>
    </r>
    <r>
      <rPr>
        <sz val="9"/>
        <rFont val="+"/>
        <family val="2"/>
      </rPr>
      <t xml:space="preserve"> 
</t>
    </r>
    <r>
      <rPr>
        <sz val="9"/>
        <rFont val="돋움체"/>
        <family val="3"/>
        <charset val="129"/>
      </rPr>
      <t>수수료</t>
    </r>
    <phoneticPr fontId="6" type="noConversion"/>
  </si>
  <si>
    <r>
      <t>&lt;</t>
    </r>
    <r>
      <rPr>
        <b/>
        <sz val="9"/>
        <rFont val="돋움체"/>
        <family val="3"/>
        <charset val="129"/>
      </rPr>
      <t>세입</t>
    </r>
    <r>
      <rPr>
        <b/>
        <sz val="9"/>
        <rFont val="+"/>
        <family val="2"/>
      </rPr>
      <t xml:space="preserve">. </t>
    </r>
    <r>
      <rPr>
        <b/>
        <sz val="9"/>
        <rFont val="돋움체"/>
        <family val="3"/>
        <charset val="129"/>
      </rPr>
      <t>세출</t>
    </r>
    <r>
      <rPr>
        <b/>
        <sz val="9"/>
        <rFont val="+"/>
        <family val="2"/>
      </rPr>
      <t xml:space="preserve"> </t>
    </r>
    <r>
      <rPr>
        <b/>
        <sz val="9"/>
        <rFont val="돋움체"/>
        <family val="3"/>
        <charset val="129"/>
      </rPr>
      <t>총괄</t>
    </r>
    <r>
      <rPr>
        <b/>
        <sz val="9"/>
        <rFont val="+"/>
        <family val="2"/>
      </rPr>
      <t>&gt;</t>
    </r>
    <phoneticPr fontId="6" type="noConversion"/>
  </si>
  <si>
    <r>
      <t>(</t>
    </r>
    <r>
      <rPr>
        <sz val="9"/>
        <rFont val="돋움체"/>
        <family val="3"/>
        <charset val="129"/>
      </rPr>
      <t>단위</t>
    </r>
    <r>
      <rPr>
        <sz val="9"/>
        <rFont val="+"/>
        <family val="2"/>
      </rPr>
      <t xml:space="preserve"> : </t>
    </r>
    <r>
      <rPr>
        <sz val="9"/>
        <rFont val="돋움체"/>
        <family val="3"/>
        <charset val="129"/>
      </rPr>
      <t>천원</t>
    </r>
    <r>
      <rPr>
        <sz val="9"/>
        <rFont val="+"/>
        <family val="2"/>
      </rPr>
      <t>)</t>
    </r>
    <phoneticPr fontId="6" type="noConversion"/>
  </si>
  <si>
    <r>
      <rPr>
        <sz val="9"/>
        <rFont val="돋움체"/>
        <family val="3"/>
        <charset val="129"/>
      </rPr>
      <t>재산조성비</t>
    </r>
    <phoneticPr fontId="6" type="noConversion"/>
  </si>
  <si>
    <r>
      <rPr>
        <sz val="9"/>
        <rFont val="돋움체"/>
        <family val="3"/>
        <charset val="129"/>
      </rPr>
      <t>시설비</t>
    </r>
    <phoneticPr fontId="6" type="noConversion"/>
  </si>
  <si>
    <r>
      <rPr>
        <sz val="9"/>
        <rFont val="돋움체"/>
        <family val="3"/>
        <charset val="129"/>
      </rPr>
      <t>자산취득비</t>
    </r>
    <phoneticPr fontId="6" type="noConversion"/>
  </si>
  <si>
    <r>
      <rPr>
        <sz val="9"/>
        <rFont val="돋움체"/>
        <family val="3"/>
        <charset val="129"/>
      </rPr>
      <t>시설장비
유지보수비</t>
    </r>
    <phoneticPr fontId="6" type="noConversion"/>
  </si>
  <si>
    <r>
      <rPr>
        <sz val="9"/>
        <rFont val="돋움체"/>
        <family val="3"/>
        <charset val="129"/>
      </rPr>
      <t>사업비</t>
    </r>
    <phoneticPr fontId="6" type="noConversion"/>
  </si>
  <si>
    <r>
      <rPr>
        <sz val="9"/>
        <rFont val="돋움체"/>
        <family val="3"/>
        <charset val="129"/>
      </rPr>
      <t>화면해설서비스사업</t>
    </r>
    <phoneticPr fontId="3" type="noConversion"/>
  </si>
  <si>
    <r>
      <rPr>
        <sz val="9"/>
        <rFont val="돋움체"/>
        <family val="3"/>
        <charset val="129"/>
      </rPr>
      <t>학습지원대체자료지원</t>
    </r>
    <r>
      <rPr>
        <sz val="9"/>
        <rFont val="+"/>
        <family val="2"/>
      </rPr>
      <t xml:space="preserve">     </t>
    </r>
    <r>
      <rPr>
        <sz val="9"/>
        <rFont val="돋움체"/>
        <family val="3"/>
        <charset val="129"/>
      </rPr>
      <t>서비스</t>
    </r>
    <phoneticPr fontId="3" type="noConversion"/>
  </si>
  <si>
    <r>
      <rPr>
        <sz val="9"/>
        <rFont val="돋움체"/>
        <family val="3"/>
        <charset val="129"/>
      </rPr>
      <t>정보제공사업</t>
    </r>
    <phoneticPr fontId="3" type="noConversion"/>
  </si>
  <si>
    <t>전년도       이월금</t>
    <phoneticPr fontId="6" type="noConversion"/>
  </si>
  <si>
    <t>예비비 및   기타</t>
    <phoneticPr fontId="3" type="noConversion"/>
  </si>
  <si>
    <t xml:space="preserve"> 0 평가회의비</t>
    <phoneticPr fontId="3" type="noConversion"/>
  </si>
  <si>
    <t>&lt;세입&gt;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</si>
  <si>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</si>
  <si>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</si>
  <si>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</si>
  <si>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</si>
  <si>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계</t>
    <phoneticPr fontId="6" type="noConversion"/>
  </si>
  <si>
    <t xml:space="preserve"> </t>
    <phoneticPr fontId="6" type="noConversion"/>
  </si>
  <si>
    <t>보조금
수입</t>
    <phoneticPr fontId="6" type="noConversion"/>
  </si>
  <si>
    <t>보조금   수입</t>
    <phoneticPr fontId="6" type="noConversion"/>
  </si>
  <si>
    <t xml:space="preserve"> 0 보조금수입</t>
    <phoneticPr fontId="3" type="noConversion"/>
  </si>
  <si>
    <t>전입금</t>
    <phoneticPr fontId="6" type="noConversion"/>
  </si>
  <si>
    <t xml:space="preserve"> 0 법인전입금</t>
    <phoneticPr fontId="3" type="noConversion"/>
  </si>
  <si>
    <t>이월금</t>
    <phoneticPr fontId="3" type="noConversion"/>
  </si>
  <si>
    <t xml:space="preserve"> 0 전년도 이월금</t>
    <phoneticPr fontId="3" type="noConversion"/>
  </si>
  <si>
    <t>잡수입</t>
    <phoneticPr fontId="6" type="noConversion"/>
  </si>
  <si>
    <t xml:space="preserve"> 0 잡수입</t>
    <phoneticPr fontId="3" type="noConversion"/>
  </si>
  <si>
    <t>&lt;세출&gt;</t>
    <phoneticPr fontId="6" type="noConversion"/>
  </si>
  <si>
    <t xml:space="preserve"> 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</si>
  <si>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</si>
  <si>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</si>
  <si>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</si>
  <si>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계</t>
    <phoneticPr fontId="6" type="noConversion"/>
  </si>
  <si>
    <t>사무비</t>
    <phoneticPr fontId="6" type="noConversion"/>
  </si>
  <si>
    <t>인건비</t>
    <phoneticPr fontId="6" type="noConversion"/>
  </si>
  <si>
    <t>급여</t>
    <phoneticPr fontId="6" type="noConversion"/>
  </si>
  <si>
    <t xml:space="preserve"> 0 기말수당</t>
    <phoneticPr fontId="3" type="noConversion"/>
  </si>
  <si>
    <t>제수당</t>
    <phoneticPr fontId="6" type="noConversion"/>
  </si>
  <si>
    <t xml:space="preserve"> 0 가족수당</t>
    <phoneticPr fontId="6" type="noConversion"/>
  </si>
  <si>
    <t xml:space="preserve"> 0 명절휴가비</t>
    <phoneticPr fontId="3" type="noConversion"/>
  </si>
  <si>
    <t xml:space="preserve"> 0 정액급식비</t>
    <phoneticPr fontId="6" type="noConversion"/>
  </si>
  <si>
    <t xml:space="preserve"> 0 직책수당</t>
    <phoneticPr fontId="6" type="noConversion"/>
  </si>
  <si>
    <t xml:space="preserve"> 0 조정수당</t>
    <phoneticPr fontId="3" type="noConversion"/>
  </si>
  <si>
    <t xml:space="preserve"> 0 여름휴가비</t>
    <phoneticPr fontId="3" type="noConversion"/>
  </si>
  <si>
    <t xml:space="preserve"> 0 체력단련비</t>
    <phoneticPr fontId="3" type="noConversion"/>
  </si>
  <si>
    <t xml:space="preserve"> 0 특수업무수당</t>
    <phoneticPr fontId="3" type="noConversion"/>
  </si>
  <si>
    <t xml:space="preserve"> 0 시간외수당</t>
    <phoneticPr fontId="3" type="noConversion"/>
  </si>
  <si>
    <t>기타후생
경비</t>
    <phoneticPr fontId="6" type="noConversion"/>
  </si>
  <si>
    <t xml:space="preserve"> 0 팀운영비</t>
    <phoneticPr fontId="3" type="noConversion"/>
  </si>
  <si>
    <t xml:space="preserve"> 0 직원선물비</t>
    <phoneticPr fontId="3" type="noConversion"/>
  </si>
  <si>
    <t>퇴직     적립금</t>
    <phoneticPr fontId="6" type="noConversion"/>
  </si>
  <si>
    <t xml:space="preserve"> 0 퇴직적립금</t>
    <phoneticPr fontId="6" type="noConversion"/>
  </si>
  <si>
    <t>&lt;세출&gt;</t>
    <phoneticPr fontId="6" type="noConversion"/>
  </si>
  <si>
    <t xml:space="preserve"> </t>
    <phoneticPr fontId="6" type="noConversion"/>
  </si>
  <si>
    <t>사회보험
부담비용</t>
    <phoneticPr fontId="6" type="noConversion"/>
  </si>
  <si>
    <t xml:space="preserve"> 0 건강보험료</t>
    <phoneticPr fontId="6" type="noConversion"/>
  </si>
  <si>
    <t xml:space="preserve"> 0 국민연금부담금</t>
    <phoneticPr fontId="6" type="noConversion"/>
  </si>
  <si>
    <t xml:space="preserve"> 0 고용보험부담금</t>
    <phoneticPr fontId="6" type="noConversion"/>
  </si>
  <si>
    <t xml:space="preserve"> 0 산재보험부담금</t>
    <phoneticPr fontId="6" type="noConversion"/>
  </si>
  <si>
    <t>운영비</t>
    <phoneticPr fontId="6" type="noConversion"/>
  </si>
  <si>
    <t>여비</t>
    <phoneticPr fontId="6" type="noConversion"/>
  </si>
  <si>
    <t xml:space="preserve"> 0 국내여비</t>
    <phoneticPr fontId="6" type="noConversion"/>
  </si>
  <si>
    <t>수용비및       수수료</t>
    <phoneticPr fontId="3" type="noConversion"/>
  </si>
  <si>
    <t xml:space="preserve"> 0 사무용품구입비</t>
    <phoneticPr fontId="6" type="noConversion"/>
  </si>
  <si>
    <t xml:space="preserve"> 0 인쇄비 </t>
    <phoneticPr fontId="3" type="noConversion"/>
  </si>
  <si>
    <t xml:space="preserve"> 0 집기 및 소모품구입비</t>
    <phoneticPr fontId="3" type="noConversion"/>
  </si>
  <si>
    <t xml:space="preserve"> 0 수수료</t>
    <phoneticPr fontId="6" type="noConversion"/>
  </si>
  <si>
    <t xml:space="preserve"> 0 기타잡비</t>
    <phoneticPr fontId="3" type="noConversion"/>
  </si>
  <si>
    <t>재산
조성비</t>
    <phoneticPr fontId="6" type="noConversion"/>
  </si>
  <si>
    <t>시설비</t>
    <phoneticPr fontId="6" type="noConversion"/>
  </si>
  <si>
    <t>자산     취득비</t>
    <phoneticPr fontId="6" type="noConversion"/>
  </si>
  <si>
    <t xml:space="preserve"> 0 비품구입비</t>
    <phoneticPr fontId="3" type="noConversion"/>
  </si>
  <si>
    <t>사업비</t>
    <phoneticPr fontId="6" type="noConversion"/>
  </si>
  <si>
    <t>화면해설서비스     사업</t>
    <phoneticPr fontId="6" type="noConversion"/>
  </si>
  <si>
    <t>수능화면해설방송물제작 및 보급사업</t>
    <phoneticPr fontId="6" type="noConversion"/>
  </si>
  <si>
    <t xml:space="preserve"> 0 대본비 </t>
    <phoneticPr fontId="6" type="noConversion"/>
  </si>
  <si>
    <t xml:space="preserve"> 0 감수비</t>
    <phoneticPr fontId="6" type="noConversion"/>
  </si>
  <si>
    <t xml:space="preserve"> 0 더빙비</t>
    <phoneticPr fontId="6" type="noConversion"/>
  </si>
  <si>
    <t>화면해설 그림동화 오디오북 제작 및  보급사업</t>
    <phoneticPr fontId="3" type="noConversion"/>
  </si>
  <si>
    <t xml:space="preserve"> 0 해설대본작성비</t>
    <phoneticPr fontId="6" type="noConversion"/>
  </si>
  <si>
    <t xml:space="preserve"> 0 더빙비</t>
    <phoneticPr fontId="6" type="noConversion"/>
  </si>
  <si>
    <t>점자자료 제작 및 보급 사업</t>
    <phoneticPr fontId="6" type="noConversion"/>
  </si>
  <si>
    <t xml:space="preserve"> 0 표지제작비</t>
    <phoneticPr fontId="3" type="noConversion"/>
  </si>
  <si>
    <t xml:space="preserve"> 0 점자프린터기유지보수비</t>
    <phoneticPr fontId="3" type="noConversion"/>
  </si>
  <si>
    <t xml:space="preserve"> 0 바인더링구입비</t>
    <phoneticPr fontId="3" type="noConversion"/>
  </si>
  <si>
    <t xml:space="preserve"> 0 묵자도서구입비</t>
    <phoneticPr fontId="3" type="noConversion"/>
  </si>
  <si>
    <t xml:space="preserve"> 0 점자프린터용용지구입비</t>
    <phoneticPr fontId="3" type="noConversion"/>
  </si>
  <si>
    <t>전자자료 제작 및 보급사업</t>
    <phoneticPr fontId="6" type="noConversion"/>
  </si>
  <si>
    <t xml:space="preserve"> 0 도서구입비</t>
    <phoneticPr fontId="3" type="noConversion"/>
  </si>
  <si>
    <t>녹음자료 제작 및 보급사업</t>
    <phoneticPr fontId="3" type="noConversion"/>
  </si>
  <si>
    <t xml:space="preserve"> 0 도서구입비</t>
    <phoneticPr fontId="3" type="noConversion"/>
  </si>
  <si>
    <t>공직진출대비반          사업</t>
    <phoneticPr fontId="3" type="noConversion"/>
  </si>
  <si>
    <t xml:space="preserve"> 0 오리엔테이션비</t>
    <phoneticPr fontId="3" type="noConversion"/>
  </si>
  <si>
    <t xml:space="preserve"> 0 후원기관방문비</t>
    <phoneticPr fontId="3" type="noConversion"/>
  </si>
  <si>
    <t>정보제공사업</t>
    <phoneticPr fontId="3" type="noConversion"/>
  </si>
  <si>
    <t>ARS       운영사업</t>
    <phoneticPr fontId="3" type="noConversion"/>
  </si>
  <si>
    <t>예비비및기타</t>
    <phoneticPr fontId="3" type="noConversion"/>
  </si>
  <si>
    <t>예비비</t>
    <phoneticPr fontId="3" type="noConversion"/>
  </si>
  <si>
    <t>0 예비비</t>
    <phoneticPr fontId="3" type="noConversion"/>
  </si>
  <si>
    <t>반환금</t>
    <phoneticPr fontId="3" type="noConversion"/>
  </si>
  <si>
    <t>정부보조반환금</t>
    <phoneticPr fontId="3" type="noConversion"/>
  </si>
  <si>
    <t>당초보조금</t>
    <phoneticPr fontId="6" type="noConversion"/>
  </si>
  <si>
    <t>당초자부담</t>
    <phoneticPr fontId="6" type="noConversion"/>
  </si>
  <si>
    <t>변경보조금</t>
    <phoneticPr fontId="6" type="noConversion"/>
  </si>
  <si>
    <t>변경자부담</t>
    <phoneticPr fontId="6" type="noConversion"/>
  </si>
  <si>
    <t xml:space="preserve"> 0 급여</t>
    <phoneticPr fontId="6" type="noConversion"/>
  </si>
  <si>
    <t>소계</t>
    <phoneticPr fontId="3" type="noConversion"/>
  </si>
  <si>
    <t>소계</t>
    <phoneticPr fontId="3" type="noConversion"/>
  </si>
  <si>
    <t xml:space="preserve"> 0 낭독아르바이트비</t>
    <phoneticPr fontId="3" type="noConversion"/>
  </si>
  <si>
    <t>증감 (B)-(A)</t>
    <phoneticPr fontId="6" type="noConversion"/>
  </si>
  <si>
    <r>
      <t>점역</t>
    </r>
    <r>
      <rPr>
        <sz val="9"/>
        <rFont val="MingLiU"/>
        <family val="3"/>
        <charset val="136"/>
      </rPr>
      <t>‧</t>
    </r>
    <r>
      <rPr>
        <sz val="9"/>
        <rFont val="돋움체"/>
        <family val="3"/>
        <charset val="129"/>
      </rPr>
      <t>교정사 양성사업</t>
    </r>
    <phoneticPr fontId="6" type="noConversion"/>
  </si>
  <si>
    <t xml:space="preserve"> 0 점역교정사 정보제공사업</t>
    <phoneticPr fontId="3" type="noConversion"/>
  </si>
  <si>
    <t>1. 도서구입비</t>
    <phoneticPr fontId="3" type="noConversion"/>
  </si>
  <si>
    <t>0 월간지 발간사업</t>
    <phoneticPr fontId="3" type="noConversion"/>
  </si>
  <si>
    <t>1. 지대구입비</t>
    <phoneticPr fontId="3" type="noConversion"/>
  </si>
  <si>
    <t>2. 레자크표지비</t>
    <phoneticPr fontId="3" type="noConversion"/>
  </si>
  <si>
    <t xml:space="preserve">3. 제본용링구입비 </t>
    <phoneticPr fontId="3" type="noConversion"/>
  </si>
  <si>
    <t>4. 발송용봉투제작비</t>
    <phoneticPr fontId="3" type="noConversion"/>
  </si>
  <si>
    <t>0 스터디그룹 운영사업</t>
    <phoneticPr fontId="3" type="noConversion"/>
  </si>
  <si>
    <t>1. 점역 문제지 녹음편집비</t>
    <phoneticPr fontId="3" type="noConversion"/>
  </si>
  <si>
    <t>소계</t>
    <phoneticPr fontId="3" type="noConversion"/>
  </si>
  <si>
    <t xml:space="preserve"> 0 모의고사운영비</t>
    <phoneticPr fontId="3" type="noConversion"/>
  </si>
  <si>
    <t xml:space="preserve"> 0 공무원 네트워킹 사업비</t>
    <phoneticPr fontId="3" type="noConversion"/>
  </si>
  <si>
    <t>0 정부보조반환금</t>
    <phoneticPr fontId="3" type="noConversion"/>
  </si>
  <si>
    <t>시설장비
유지     보수비</t>
    <phoneticPr fontId="3" type="noConversion"/>
  </si>
  <si>
    <t>0 전년도 이자반납</t>
    <phoneticPr fontId="3" type="noConversion"/>
  </si>
  <si>
    <t>2017 노원시각학습지원센터 변경 예산서</t>
  </si>
  <si>
    <t>2017 당초 세부예산(A)</t>
  </si>
  <si>
    <t xml:space="preserve"> 0 사전제작회의비 </t>
    <phoneticPr fontId="3" type="noConversion"/>
  </si>
  <si>
    <t>5. 도서구입비</t>
    <phoneticPr fontId="3" type="noConversion"/>
  </si>
  <si>
    <t>2. 테이프복사비</t>
    <phoneticPr fontId="3" type="noConversion"/>
  </si>
  <si>
    <t>3. 간식비</t>
    <phoneticPr fontId="3" type="noConversion"/>
  </si>
  <si>
    <t>5. 도서구입비</t>
    <phoneticPr fontId="3" type="noConversion"/>
  </si>
  <si>
    <t>2017년도 노원시각학습지원센터 변경 예산 세입세출 총괄표</t>
  </si>
  <si>
    <r>
      <t xml:space="preserve">2017 </t>
    </r>
    <r>
      <rPr>
        <b/>
        <sz val="9"/>
        <rFont val="돋움"/>
        <family val="3"/>
        <charset val="129"/>
      </rPr>
      <t>당초예산</t>
    </r>
    <r>
      <rPr>
        <b/>
        <sz val="9"/>
        <rFont val="+"/>
        <family val="2"/>
      </rPr>
      <t>(A)</t>
    </r>
    <phoneticPr fontId="3" type="noConversion"/>
  </si>
  <si>
    <r>
      <t xml:space="preserve">2017 </t>
    </r>
    <r>
      <rPr>
        <b/>
        <sz val="9"/>
        <rFont val="돋움"/>
        <family val="3"/>
        <charset val="129"/>
      </rPr>
      <t>변경</t>
    </r>
    <r>
      <rPr>
        <b/>
        <sz val="9"/>
        <rFont val="+"/>
        <family val="2"/>
      </rPr>
      <t xml:space="preserve"> </t>
    </r>
    <r>
      <rPr>
        <b/>
        <sz val="9"/>
        <rFont val="돋움"/>
        <family val="3"/>
        <charset val="129"/>
      </rPr>
      <t>예산</t>
    </r>
    <r>
      <rPr>
        <b/>
        <sz val="9"/>
        <rFont val="+"/>
        <family val="2"/>
      </rPr>
      <t>(B)</t>
    </r>
    <phoneticPr fontId="3" type="noConversion"/>
  </si>
  <si>
    <t>2017 변경 세부예산(B)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</si>
</sst>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#,#00"/>
    <numFmt numFmtId="177" formatCode="\(#,##0\)"/>
    <numFmt numFmtId="178" formatCode="#,##0\)"/>
    <numFmt numFmtId="179" formatCode="#,##0_ "/>
    <numFmt numFmtId="180" formatCode="#,##0_);[Red]\(#,##0\)"/>
    <numFmt numFmtId="181" formatCode="_-* #,##0_-;\-* #,##0_-;_-* &quot;-&quot;??_-;_-@_-"/>
    <numFmt numFmtId="182" formatCode="#,##0_);\(#,##0\)"/>
    <numFmt numFmtId="183" formatCode="#,##0;[Red]#,##0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6"/>
      <name val="돋움체"/>
      <family val="3"/>
      <charset val="129"/>
    </font>
    <font>
      <sz val="11"/>
      <name val="돋움"/>
      <family val="3"/>
      <charset val="129"/>
    </font>
    <font>
      <sz val="9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b/>
      <sz val="9"/>
      <name val="+"/>
    </font>
    <font>
      <b/>
      <sz val="9"/>
      <name val="+"/>
      <family val="2"/>
    </font>
    <font>
      <sz val="9"/>
      <color theme="1"/>
      <name val="+"/>
      <family val="2"/>
    </font>
    <font>
      <sz val="9"/>
      <name val="+"/>
      <family val="2"/>
    </font>
    <font>
      <sz val="9"/>
      <name val="돋움"/>
      <family val="3"/>
      <charset val="129"/>
    </font>
    <font>
      <sz val="9"/>
      <name val="MingLiU"/>
      <family val="3"/>
      <charset val="136"/>
    </font>
    <font>
      <b/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9" fillId="0" borderId="0"/>
  </cellStyleXfs>
  <cellXfs count="348">
    <xf numFmtId="0" fontId="0" fillId="0" borderId="0" xfId="0">
      <alignment vertical="center"/>
    </xf>
    <xf numFmtId="0" fontId="4" fillId="0" borderId="0" xfId="0" applyFont="1">
      <alignment vertical="center"/>
    </xf>
    <xf numFmtId="41" fontId="4" fillId="0" borderId="0" xfId="0" applyNumberFormat="1" applyFont="1" applyAlignment="1">
      <alignment vertical="center" wrapText="1"/>
    </xf>
    <xf numFmtId="41" fontId="12" fillId="0" borderId="0" xfId="1" applyFont="1">
      <alignment vertical="center"/>
    </xf>
    <xf numFmtId="176" fontId="7" fillId="0" borderId="13" xfId="3" applyNumberFormat="1" applyFont="1" applyFill="1" applyBorder="1" applyAlignment="1">
      <alignment vertical="center"/>
    </xf>
    <xf numFmtId="0" fontId="4" fillId="0" borderId="0" xfId="0" applyFont="1" applyFill="1">
      <alignment vertical="center"/>
    </xf>
    <xf numFmtId="9" fontId="4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41" fontId="12" fillId="0" borderId="0" xfId="0" applyNumberFormat="1" applyFont="1" applyFill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Alignment="1">
      <alignment horizontal="right" vertical="center"/>
    </xf>
    <xf numFmtId="9" fontId="14" fillId="0" borderId="0" xfId="0" applyNumberFormat="1" applyFont="1" applyAlignment="1">
      <alignment horizontal="right" vertical="center"/>
    </xf>
    <xf numFmtId="0" fontId="19" fillId="0" borderId="0" xfId="0" applyFont="1">
      <alignment vertical="center"/>
    </xf>
    <xf numFmtId="0" fontId="18" fillId="0" borderId="8" xfId="0" applyFont="1" applyBorder="1" applyAlignment="1">
      <alignment horizontal="center" vertical="center"/>
    </xf>
    <xf numFmtId="0" fontId="19" fillId="0" borderId="14" xfId="0" applyFont="1" applyBorder="1" applyAlignment="1"/>
    <xf numFmtId="0" fontId="19" fillId="0" borderId="22" xfId="0" applyFont="1" applyBorder="1" applyAlignment="1"/>
    <xf numFmtId="0" fontId="19" fillId="0" borderId="7" xfId="0" applyFont="1" applyBorder="1" applyAlignment="1"/>
    <xf numFmtId="0" fontId="19" fillId="0" borderId="21" xfId="0" applyFont="1" applyBorder="1" applyAlignment="1"/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9" fontId="0" fillId="0" borderId="0" xfId="0" applyNumberFormat="1">
      <alignment vertical="center"/>
    </xf>
    <xf numFmtId="0" fontId="19" fillId="0" borderId="0" xfId="0" applyFont="1" applyBorder="1" applyAlignment="1"/>
    <xf numFmtId="0" fontId="20" fillId="0" borderId="0" xfId="0" applyFont="1" applyBorder="1" applyAlignment="1"/>
    <xf numFmtId="0" fontId="20" fillId="0" borderId="0" xfId="0" applyFont="1" applyBorder="1" applyAlignment="1">
      <alignment horizontal="center" vertical="center"/>
    </xf>
    <xf numFmtId="41" fontId="20" fillId="0" borderId="0" xfId="2" applyNumberFormat="1" applyFont="1" applyBorder="1" applyAlignment="1">
      <alignment horizontal="right" vertical="center" wrapText="1"/>
    </xf>
    <xf numFmtId="41" fontId="20" fillId="0" borderId="0" xfId="2" applyFont="1" applyBorder="1" applyAlignment="1">
      <alignment horizontal="right" vertical="center" wrapText="1"/>
    </xf>
    <xf numFmtId="176" fontId="20" fillId="0" borderId="0" xfId="2" applyNumberFormat="1" applyFont="1" applyBorder="1" applyAlignment="1">
      <alignment horizontal="right" vertical="center"/>
    </xf>
    <xf numFmtId="9" fontId="20" fillId="0" borderId="0" xfId="0" applyNumberFormat="1" applyFont="1" applyBorder="1" applyAlignment="1">
      <alignment horizontal="right" vertical="center"/>
    </xf>
    <xf numFmtId="0" fontId="7" fillId="2" borderId="0" xfId="3" applyFont="1" applyFill="1" applyBorder="1" applyAlignment="1">
      <alignment horizontal="left" vertical="center"/>
    </xf>
    <xf numFmtId="0" fontId="7" fillId="2" borderId="0" xfId="3" applyFont="1" applyFill="1" applyBorder="1" applyAlignment="1">
      <alignment vertical="center"/>
    </xf>
    <xf numFmtId="176" fontId="7" fillId="2" borderId="13" xfId="3" applyNumberFormat="1" applyFont="1" applyFill="1" applyBorder="1" applyAlignment="1">
      <alignment vertical="center"/>
    </xf>
    <xf numFmtId="0" fontId="4" fillId="2" borderId="0" xfId="0" applyFont="1" applyFill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0" fontId="7" fillId="2" borderId="9" xfId="3" applyFont="1" applyFill="1" applyBorder="1" applyAlignment="1">
      <alignment vertical="center"/>
    </xf>
    <xf numFmtId="177" fontId="7" fillId="2" borderId="10" xfId="3" applyNumberFormat="1" applyFont="1" applyFill="1" applyBorder="1" applyAlignment="1">
      <alignment vertical="center"/>
    </xf>
    <xf numFmtId="178" fontId="7" fillId="2" borderId="13" xfId="0" applyNumberFormat="1" applyFont="1" applyFill="1" applyBorder="1" applyAlignment="1">
      <alignment vertical="center"/>
    </xf>
    <xf numFmtId="177" fontId="7" fillId="2" borderId="13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181" fontId="7" fillId="2" borderId="6" xfId="0" applyNumberFormat="1" applyFont="1" applyFill="1" applyBorder="1" applyAlignment="1">
      <alignment vertical="center"/>
    </xf>
    <xf numFmtId="41" fontId="7" fillId="2" borderId="13" xfId="0" applyNumberFormat="1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177" fontId="10" fillId="2" borderId="10" xfId="0" applyNumberFormat="1" applyFont="1" applyFill="1" applyBorder="1">
      <alignment vertical="center"/>
    </xf>
    <xf numFmtId="0" fontId="7" fillId="2" borderId="0" xfId="3" applyNumberFormat="1" applyFont="1" applyFill="1" applyBorder="1" applyAlignment="1">
      <alignment horizontal="left" vertical="center"/>
    </xf>
    <xf numFmtId="0" fontId="7" fillId="2" borderId="12" xfId="3" applyNumberFormat="1" applyFont="1" applyFill="1" applyBorder="1" applyAlignment="1">
      <alignment horizontal="left" vertical="center"/>
    </xf>
    <xf numFmtId="176" fontId="7" fillId="0" borderId="0" xfId="3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177" fontId="7" fillId="2" borderId="10" xfId="0" applyNumberFormat="1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7" fillId="2" borderId="4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176" fontId="7" fillId="2" borderId="10" xfId="3" applyNumberFormat="1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7" fillId="2" borderId="0" xfId="3" applyNumberFormat="1" applyFont="1" applyFill="1" applyBorder="1" applyAlignment="1">
      <alignment horizontal="left" vertical="center" wrapText="1"/>
    </xf>
    <xf numFmtId="177" fontId="7" fillId="2" borderId="13" xfId="1" applyNumberFormat="1" applyFont="1" applyFill="1" applyBorder="1" applyAlignment="1">
      <alignment vertical="center" wrapText="1"/>
    </xf>
    <xf numFmtId="180" fontId="7" fillId="2" borderId="13" xfId="0" applyNumberFormat="1" applyFont="1" applyFill="1" applyBorder="1" applyAlignment="1">
      <alignment vertical="center" wrapText="1"/>
    </xf>
    <xf numFmtId="41" fontId="12" fillId="2" borderId="0" xfId="1" applyFont="1" applyFill="1">
      <alignment vertical="center"/>
    </xf>
    <xf numFmtId="176" fontId="7" fillId="2" borderId="13" xfId="1" applyNumberFormat="1" applyFont="1" applyFill="1" applyBorder="1" applyAlignment="1">
      <alignment vertical="center" wrapText="1"/>
    </xf>
    <xf numFmtId="180" fontId="7" fillId="2" borderId="13" xfId="1" applyNumberFormat="1" applyFont="1" applyFill="1" applyBorder="1" applyAlignment="1">
      <alignment vertical="center" wrapText="1"/>
    </xf>
    <xf numFmtId="176" fontId="7" fillId="2" borderId="13" xfId="0" applyNumberFormat="1" applyFont="1" applyFill="1" applyBorder="1" applyAlignment="1">
      <alignment vertical="center" wrapText="1"/>
    </xf>
    <xf numFmtId="177" fontId="7" fillId="2" borderId="10" xfId="0" applyNumberFormat="1" applyFont="1" applyFill="1" applyBorder="1" applyAlignment="1">
      <alignment vertical="center" wrapText="1"/>
    </xf>
    <xf numFmtId="41" fontId="7" fillId="2" borderId="11" xfId="1" applyNumberFormat="1" applyFont="1" applyFill="1" applyBorder="1" applyAlignment="1">
      <alignment vertical="center" wrapText="1"/>
    </xf>
    <xf numFmtId="177" fontId="7" fillId="2" borderId="10" xfId="1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41" fontId="7" fillId="2" borderId="14" xfId="1" applyNumberFormat="1" applyFont="1" applyFill="1" applyBorder="1" applyAlignment="1">
      <alignment vertical="center" wrapText="1"/>
    </xf>
    <xf numFmtId="41" fontId="8" fillId="2" borderId="1" xfId="1" applyNumberFormat="1" applyFont="1" applyFill="1" applyBorder="1" applyAlignment="1">
      <alignment horizontal="center" vertical="center" wrapText="1"/>
    </xf>
    <xf numFmtId="41" fontId="12" fillId="2" borderId="14" xfId="1" applyFont="1" applyFill="1" applyBorder="1">
      <alignment vertical="center"/>
    </xf>
    <xf numFmtId="177" fontId="7" fillId="2" borderId="13" xfId="1" applyNumberFormat="1" applyFont="1" applyFill="1" applyBorder="1" applyAlignment="1">
      <alignment vertical="center"/>
    </xf>
    <xf numFmtId="41" fontId="5" fillId="2" borderId="9" xfId="1" applyNumberFormat="1" applyFont="1" applyFill="1" applyBorder="1" applyAlignment="1">
      <alignment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2" borderId="8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41" fontId="10" fillId="2" borderId="6" xfId="0" applyNumberFormat="1" applyFont="1" applyFill="1" applyBorder="1">
      <alignment vertical="center"/>
    </xf>
    <xf numFmtId="0" fontId="7" fillId="2" borderId="7" xfId="0" applyFont="1" applyFill="1" applyBorder="1" applyAlignment="1">
      <alignment vertical="center" wrapText="1"/>
    </xf>
    <xf numFmtId="182" fontId="7" fillId="2" borderId="13" xfId="1" applyNumberFormat="1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/>
    </xf>
    <xf numFmtId="41" fontId="4" fillId="2" borderId="0" xfId="0" applyNumberFormat="1" applyFont="1" applyFill="1" applyAlignment="1">
      <alignment vertical="center" wrapText="1"/>
    </xf>
    <xf numFmtId="41" fontId="7" fillId="2" borderId="11" xfId="0" applyNumberFormat="1" applyFont="1" applyFill="1" applyBorder="1" applyAlignment="1">
      <alignment vertical="center" wrapText="1"/>
    </xf>
    <xf numFmtId="0" fontId="4" fillId="2" borderId="12" xfId="0" applyFont="1" applyFill="1" applyBorder="1">
      <alignment vertical="center"/>
    </xf>
    <xf numFmtId="41" fontId="7" fillId="2" borderId="11" xfId="2" applyNumberFormat="1" applyFont="1" applyFill="1" applyBorder="1" applyAlignment="1">
      <alignment vertical="center" wrapText="1"/>
    </xf>
    <xf numFmtId="41" fontId="7" fillId="2" borderId="1" xfId="2" applyNumberFormat="1" applyFont="1" applyFill="1" applyBorder="1" applyAlignment="1">
      <alignment vertical="center" wrapText="1"/>
    </xf>
    <xf numFmtId="41" fontId="7" fillId="2" borderId="11" xfId="2" quotePrefix="1" applyNumberFormat="1" applyFont="1" applyFill="1" applyBorder="1" applyAlignment="1">
      <alignment vertical="center" wrapText="1"/>
    </xf>
    <xf numFmtId="177" fontId="7" fillId="2" borderId="13" xfId="3" applyNumberFormat="1" applyFont="1" applyFill="1" applyBorder="1" applyAlignment="1">
      <alignment vertical="center"/>
    </xf>
    <xf numFmtId="0" fontId="7" fillId="2" borderId="12" xfId="0" applyFont="1" applyFill="1" applyBorder="1" applyAlignment="1">
      <alignment horizontal="center" vertical="center" wrapText="1"/>
    </xf>
    <xf numFmtId="176" fontId="7" fillId="2" borderId="6" xfId="0" applyNumberFormat="1" applyFont="1" applyFill="1" applyBorder="1" applyAlignment="1">
      <alignment vertical="center"/>
    </xf>
    <xf numFmtId="41" fontId="12" fillId="0" borderId="0" xfId="1" applyFont="1" applyBorder="1" applyAlignment="1">
      <alignment horizontal="center" vertical="top" wrapText="1"/>
    </xf>
    <xf numFmtId="49" fontId="7" fillId="2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right"/>
    </xf>
    <xf numFmtId="176" fontId="7" fillId="2" borderId="13" xfId="0" applyNumberFormat="1" applyFont="1" applyFill="1" applyBorder="1" applyAlignment="1"/>
    <xf numFmtId="177" fontId="7" fillId="2" borderId="6" xfId="0" applyNumberFormat="1" applyFont="1" applyFill="1" applyBorder="1" applyAlignment="1">
      <alignment vertical="center"/>
    </xf>
    <xf numFmtId="0" fontId="13" fillId="2" borderId="0" xfId="3" applyFont="1" applyFill="1" applyBorder="1" applyAlignment="1">
      <alignment horizontal="right" vertical="center"/>
    </xf>
    <xf numFmtId="0" fontId="13" fillId="2" borderId="9" xfId="0" applyFont="1" applyFill="1" applyBorder="1" applyAlignment="1">
      <alignment horizontal="right" vertical="center"/>
    </xf>
    <xf numFmtId="0" fontId="13" fillId="2" borderId="9" xfId="3" quotePrefix="1" applyFont="1" applyFill="1" applyBorder="1" applyAlignment="1">
      <alignment horizontal="right" vertical="center"/>
    </xf>
    <xf numFmtId="0" fontId="13" fillId="2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right" vertical="center"/>
    </xf>
    <xf numFmtId="0" fontId="13" fillId="2" borderId="8" xfId="0" applyFont="1" applyFill="1" applyBorder="1" applyAlignment="1">
      <alignment horizontal="right" vertical="center"/>
    </xf>
    <xf numFmtId="0" fontId="7" fillId="2" borderId="12" xfId="0" applyFont="1" applyFill="1" applyBorder="1" applyAlignment="1">
      <alignment horizontal="right" vertical="center"/>
    </xf>
    <xf numFmtId="180" fontId="7" fillId="2" borderId="6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vertical="center"/>
    </xf>
    <xf numFmtId="176" fontId="10" fillId="2" borderId="13" xfId="0" applyNumberFormat="1" applyFont="1" applyFill="1" applyBorder="1">
      <alignment vertical="center"/>
    </xf>
    <xf numFmtId="176" fontId="7" fillId="2" borderId="6" xfId="1" applyNumberFormat="1" applyFont="1" applyFill="1" applyBorder="1" applyAlignment="1">
      <alignment vertical="center"/>
    </xf>
    <xf numFmtId="0" fontId="7" fillId="2" borderId="8" xfId="0" applyNumberFormat="1" applyFont="1" applyFill="1" applyBorder="1" applyAlignment="1">
      <alignment horizontal="left" vertical="center"/>
    </xf>
    <xf numFmtId="176" fontId="7" fillId="2" borderId="13" xfId="1" applyNumberFormat="1" applyFont="1" applyFill="1" applyBorder="1" applyAlignment="1">
      <alignment vertical="center"/>
    </xf>
    <xf numFmtId="0" fontId="7" fillId="2" borderId="8" xfId="0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vertical="center"/>
    </xf>
    <xf numFmtId="0" fontId="10" fillId="2" borderId="0" xfId="0" applyFont="1" applyFill="1" applyBorder="1">
      <alignment vertical="center"/>
    </xf>
    <xf numFmtId="41" fontId="12" fillId="2" borderId="13" xfId="1" applyFont="1" applyFill="1" applyBorder="1">
      <alignment vertical="center"/>
    </xf>
    <xf numFmtId="41" fontId="7" fillId="2" borderId="3" xfId="1" applyNumberFormat="1" applyFont="1" applyFill="1" applyBorder="1" applyAlignment="1">
      <alignment vertical="center" wrapText="1"/>
    </xf>
    <xf numFmtId="0" fontId="7" fillId="2" borderId="4" xfId="0" applyNumberFormat="1" applyFont="1" applyFill="1" applyBorder="1" applyAlignment="1">
      <alignment horizontal="left" vertical="center"/>
    </xf>
    <xf numFmtId="180" fontId="7" fillId="2" borderId="13" xfId="1" applyNumberFormat="1" applyFont="1" applyFill="1" applyBorder="1" applyAlignment="1">
      <alignment vertical="center"/>
    </xf>
    <xf numFmtId="0" fontId="7" fillId="2" borderId="10" xfId="0" applyFont="1" applyFill="1" applyBorder="1" applyAlignment="1">
      <alignment horizontal="left" vertical="center"/>
    </xf>
    <xf numFmtId="177" fontId="10" fillId="2" borderId="6" xfId="0" applyNumberFormat="1" applyFont="1" applyFill="1" applyBorder="1" applyAlignment="1">
      <alignment vertical="center"/>
    </xf>
    <xf numFmtId="177" fontId="10" fillId="2" borderId="10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horizontal="left" vertical="center"/>
    </xf>
    <xf numFmtId="180" fontId="7" fillId="2" borderId="13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41" fontId="10" fillId="2" borderId="13" xfId="0" applyNumberFormat="1" applyFont="1" applyFill="1" applyBorder="1" applyAlignment="1">
      <alignment vertical="center"/>
    </xf>
    <xf numFmtId="41" fontId="7" fillId="2" borderId="5" xfId="2" applyNumberFormat="1" applyFont="1" applyFill="1" applyBorder="1" applyAlignment="1">
      <alignment vertical="center" wrapText="1"/>
    </xf>
    <xf numFmtId="0" fontId="10" fillId="2" borderId="5" xfId="0" applyFont="1" applyFill="1" applyBorder="1" applyAlignment="1">
      <alignment vertical="center"/>
    </xf>
    <xf numFmtId="41" fontId="10" fillId="2" borderId="5" xfId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vertical="center" wrapText="1"/>
    </xf>
    <xf numFmtId="0" fontId="20" fillId="2" borderId="7" xfId="0" applyFont="1" applyFill="1" applyBorder="1" applyAlignment="1">
      <alignment vertical="center" wrapText="1"/>
    </xf>
    <xf numFmtId="0" fontId="19" fillId="2" borderId="12" xfId="0" applyFont="1" applyFill="1" applyBorder="1" applyAlignment="1"/>
    <xf numFmtId="0" fontId="19" fillId="2" borderId="14" xfId="0" applyFont="1" applyFill="1" applyBorder="1" applyAlignment="1"/>
    <xf numFmtId="0" fontId="19" fillId="2" borderId="7" xfId="0" applyFont="1" applyFill="1" applyBorder="1" applyAlignment="1"/>
    <xf numFmtId="0" fontId="18" fillId="2" borderId="8" xfId="0" applyFont="1" applyFill="1" applyBorder="1" applyAlignment="1">
      <alignment horizontal="center" vertical="center"/>
    </xf>
    <xf numFmtId="0" fontId="19" fillId="2" borderId="22" xfId="0" applyFont="1" applyFill="1" applyBorder="1" applyAlignment="1"/>
    <xf numFmtId="0" fontId="19" fillId="2" borderId="21" xfId="0" applyFont="1" applyFill="1" applyBorder="1" applyAlignment="1"/>
    <xf numFmtId="0" fontId="19" fillId="2" borderId="1" xfId="0" applyFont="1" applyFill="1" applyBorder="1">
      <alignment vertical="center"/>
    </xf>
    <xf numFmtId="0" fontId="19" fillId="2" borderId="14" xfId="0" applyFont="1" applyFill="1" applyBorder="1">
      <alignment vertical="center"/>
    </xf>
    <xf numFmtId="0" fontId="20" fillId="2" borderId="14" xfId="0" applyFont="1" applyFill="1" applyBorder="1" applyAlignment="1"/>
    <xf numFmtId="0" fontId="20" fillId="2" borderId="7" xfId="0" applyFont="1" applyFill="1" applyBorder="1" applyAlignment="1"/>
    <xf numFmtId="0" fontId="19" fillId="2" borderId="5" xfId="0" applyFont="1" applyFill="1" applyBorder="1" applyAlignment="1"/>
    <xf numFmtId="0" fontId="19" fillId="2" borderId="9" xfId="0" applyFont="1" applyFill="1" applyBorder="1" applyAlignment="1"/>
    <xf numFmtId="0" fontId="20" fillId="2" borderId="23" xfId="0" applyFont="1" applyFill="1" applyBorder="1" applyAlignment="1"/>
    <xf numFmtId="0" fontId="20" fillId="2" borderId="19" xfId="0" applyFont="1" applyFill="1" applyBorder="1" applyAlignment="1"/>
    <xf numFmtId="0" fontId="19" fillId="2" borderId="19" xfId="0" applyFont="1" applyFill="1" applyBorder="1" applyAlignment="1"/>
    <xf numFmtId="9" fontId="18" fillId="2" borderId="11" xfId="0" applyNumberFormat="1" applyFont="1" applyFill="1" applyBorder="1" applyAlignment="1">
      <alignment horizontal="center" vertical="center"/>
    </xf>
    <xf numFmtId="0" fontId="20" fillId="2" borderId="23" xfId="0" applyFont="1" applyFill="1" applyBorder="1" applyAlignment="1">
      <alignment horizontal="center" vertical="center"/>
    </xf>
    <xf numFmtId="0" fontId="20" fillId="2" borderId="12" xfId="0" applyFont="1" applyFill="1" applyBorder="1" applyAlignment="1"/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right" vertical="center"/>
    </xf>
    <xf numFmtId="9" fontId="20" fillId="2" borderId="0" xfId="0" applyNumberFormat="1" applyFont="1" applyFill="1" applyAlignment="1">
      <alignment horizontal="right" vertical="center"/>
    </xf>
    <xf numFmtId="0" fontId="21" fillId="2" borderId="3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/>
    </xf>
    <xf numFmtId="41" fontId="20" fillId="2" borderId="11" xfId="2" applyNumberFormat="1" applyFont="1" applyFill="1" applyBorder="1" applyAlignment="1">
      <alignment horizontal="right" vertical="center" wrapText="1"/>
    </xf>
    <xf numFmtId="9" fontId="20" fillId="2" borderId="11" xfId="0" applyNumberFormat="1" applyFont="1" applyFill="1" applyBorder="1" applyAlignment="1">
      <alignment horizontal="right" vertical="center"/>
    </xf>
    <xf numFmtId="0" fontId="20" fillId="2" borderId="3" xfId="0" applyFont="1" applyFill="1" applyBorder="1" applyAlignment="1"/>
    <xf numFmtId="0" fontId="20" fillId="2" borderId="11" xfId="0" applyFont="1" applyFill="1" applyBorder="1" applyAlignment="1"/>
    <xf numFmtId="0" fontId="21" fillId="2" borderId="11" xfId="0" applyFont="1" applyFill="1" applyBorder="1" applyAlignment="1">
      <alignment horizontal="center" vertical="center"/>
    </xf>
    <xf numFmtId="41" fontId="20" fillId="2" borderId="11" xfId="2" applyFont="1" applyFill="1" applyBorder="1" applyAlignment="1">
      <alignment horizontal="right" vertical="center" wrapText="1"/>
    </xf>
    <xf numFmtId="0" fontId="20" fillId="2" borderId="17" xfId="0" applyFont="1" applyFill="1" applyBorder="1" applyAlignment="1">
      <alignment vertical="center"/>
    </xf>
    <xf numFmtId="0" fontId="20" fillId="2" borderId="19" xfId="0" applyFont="1" applyFill="1" applyBorder="1" applyAlignment="1">
      <alignment vertical="center"/>
    </xf>
    <xf numFmtId="0" fontId="20" fillId="2" borderId="1" xfId="0" applyFont="1" applyFill="1" applyBorder="1" applyAlignment="1">
      <alignment vertical="center"/>
    </xf>
    <xf numFmtId="0" fontId="20" fillId="2" borderId="14" xfId="0" applyFont="1" applyFill="1" applyBorder="1" applyAlignment="1">
      <alignment vertical="center"/>
    </xf>
    <xf numFmtId="0" fontId="20" fillId="2" borderId="19" xfId="0" applyFont="1" applyFill="1" applyBorder="1" applyAlignment="1">
      <alignment horizontal="center" vertical="center"/>
    </xf>
    <xf numFmtId="177" fontId="12" fillId="2" borderId="0" xfId="1" applyNumberFormat="1" applyFont="1" applyFill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41" fontId="7" fillId="2" borderId="7" xfId="1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vertical="center" wrapText="1"/>
    </xf>
    <xf numFmtId="41" fontId="7" fillId="2" borderId="7" xfId="1" applyNumberFormat="1" applyFont="1" applyFill="1" applyBorder="1" applyAlignment="1">
      <alignment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41" fontId="7" fillId="2" borderId="11" xfId="1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7" fillId="2" borderId="11" xfId="2" applyNumberFormat="1" applyFont="1" applyFill="1" applyBorder="1" applyAlignment="1">
      <alignment horizontal="center" vertical="center" wrapText="1"/>
    </xf>
    <xf numFmtId="41" fontId="7" fillId="2" borderId="1" xfId="2" applyNumberFormat="1" applyFont="1" applyFill="1" applyBorder="1" applyAlignment="1">
      <alignment horizontal="center" vertical="center" wrapText="1"/>
    </xf>
    <xf numFmtId="41" fontId="7" fillId="2" borderId="11" xfId="2" quotePrefix="1" applyNumberFormat="1" applyFont="1" applyFill="1" applyBorder="1" applyAlignment="1">
      <alignment horizontal="center" vertical="center" wrapText="1"/>
    </xf>
    <xf numFmtId="177" fontId="7" fillId="2" borderId="0" xfId="1" applyNumberFormat="1" applyFont="1" applyFill="1" applyBorder="1" applyAlignment="1">
      <alignment vertical="center" wrapText="1"/>
    </xf>
    <xf numFmtId="177" fontId="10" fillId="2" borderId="13" xfId="0" applyNumberFormat="1" applyFont="1" applyFill="1" applyBorder="1">
      <alignment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179" fontId="20" fillId="2" borderId="11" xfId="1" applyNumberFormat="1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vertical="center" wrapText="1"/>
    </xf>
    <xf numFmtId="41" fontId="7" fillId="2" borderId="7" xfId="1" applyNumberFormat="1" applyFont="1" applyFill="1" applyBorder="1" applyAlignment="1">
      <alignment vertical="center" wrapText="1"/>
    </xf>
    <xf numFmtId="0" fontId="20" fillId="2" borderId="18" xfId="0" applyFont="1" applyFill="1" applyBorder="1" applyAlignment="1"/>
    <xf numFmtId="41" fontId="10" fillId="2" borderId="1" xfId="0" applyNumberFormat="1" applyFont="1" applyFill="1" applyBorder="1" applyAlignment="1">
      <alignment vertical="center" wrapText="1"/>
    </xf>
    <xf numFmtId="41" fontId="10" fillId="2" borderId="7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176" fontId="20" fillId="2" borderId="1" xfId="2" applyNumberFormat="1" applyFont="1" applyFill="1" applyBorder="1" applyAlignment="1">
      <alignment horizontal="right" vertical="center" wrapText="1"/>
    </xf>
    <xf numFmtId="176" fontId="20" fillId="2" borderId="7" xfId="2" applyNumberFormat="1" applyFont="1" applyFill="1" applyBorder="1" applyAlignment="1">
      <alignment horizontal="right" vertical="center"/>
    </xf>
    <xf numFmtId="9" fontId="20" fillId="2" borderId="1" xfId="0" applyNumberFormat="1" applyFont="1" applyFill="1" applyBorder="1" applyAlignment="1">
      <alignment horizontal="right" vertical="center" wrapText="1"/>
    </xf>
    <xf numFmtId="9" fontId="20" fillId="2" borderId="7" xfId="0" applyNumberFormat="1" applyFont="1" applyFill="1" applyBorder="1" applyAlignment="1">
      <alignment horizontal="right" vertical="center"/>
    </xf>
    <xf numFmtId="0" fontId="20" fillId="2" borderId="1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3" fontId="20" fillId="2" borderId="1" xfId="0" applyNumberFormat="1" applyFont="1" applyFill="1" applyBorder="1" applyAlignment="1">
      <alignment horizontal="right" vertical="center"/>
    </xf>
    <xf numFmtId="3" fontId="20" fillId="2" borderId="7" xfId="0" applyNumberFormat="1" applyFont="1" applyFill="1" applyBorder="1" applyAlignment="1">
      <alignment horizontal="right" vertical="center"/>
    </xf>
    <xf numFmtId="9" fontId="20" fillId="2" borderId="4" xfId="0" applyNumberFormat="1" applyFont="1" applyFill="1" applyBorder="1" applyAlignment="1">
      <alignment horizontal="right" vertical="center" wrapText="1"/>
    </xf>
    <xf numFmtId="9" fontId="20" fillId="2" borderId="8" xfId="0" applyNumberFormat="1" applyFont="1" applyFill="1" applyBorder="1" applyAlignment="1">
      <alignment horizontal="right" vertical="center"/>
    </xf>
    <xf numFmtId="41" fontId="20" fillId="2" borderId="1" xfId="0" applyNumberFormat="1" applyFont="1" applyFill="1" applyBorder="1" applyAlignment="1">
      <alignment horizontal="right" vertical="center" wrapText="1"/>
    </xf>
    <xf numFmtId="0" fontId="20" fillId="2" borderId="7" xfId="0" applyFont="1" applyFill="1" applyBorder="1" applyAlignment="1">
      <alignment horizontal="right" vertical="center"/>
    </xf>
    <xf numFmtId="0" fontId="20" fillId="2" borderId="17" xfId="0" applyFont="1" applyFill="1" applyBorder="1" applyAlignment="1">
      <alignment horizontal="center" vertical="center"/>
    </xf>
    <xf numFmtId="0" fontId="20" fillId="2" borderId="18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/>
    </xf>
    <xf numFmtId="0" fontId="20" fillId="2" borderId="7" xfId="0" applyFont="1" applyFill="1" applyBorder="1" applyAlignment="1">
      <alignment horizontal="left" vertical="center"/>
    </xf>
    <xf numFmtId="41" fontId="20" fillId="2" borderId="7" xfId="0" applyNumberFormat="1" applyFont="1" applyFill="1" applyBorder="1" applyAlignment="1">
      <alignment horizontal="right" vertical="center" wrapText="1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4" xfId="0" applyFont="1" applyFill="1" applyBorder="1" applyAlignment="1">
      <alignment horizontal="center" vertical="center"/>
    </xf>
    <xf numFmtId="176" fontId="20" fillId="2" borderId="1" xfId="0" applyNumberFormat="1" applyFont="1" applyFill="1" applyBorder="1" applyAlignment="1">
      <alignment horizontal="right" vertical="center" wrapText="1"/>
    </xf>
    <xf numFmtId="176" fontId="20" fillId="2" borderId="14" xfId="0" applyNumberFormat="1" applyFont="1" applyFill="1" applyBorder="1" applyAlignment="1">
      <alignment horizontal="right" vertical="center" wrapText="1"/>
    </xf>
    <xf numFmtId="0" fontId="20" fillId="2" borderId="1" xfId="0" applyFont="1" applyFill="1" applyBorder="1" applyAlignment="1">
      <alignment vertical="center"/>
    </xf>
    <xf numFmtId="0" fontId="20" fillId="2" borderId="7" xfId="0" applyFont="1" applyFill="1" applyBorder="1" applyAlignment="1">
      <alignment vertical="center"/>
    </xf>
    <xf numFmtId="3" fontId="20" fillId="2" borderId="1" xfId="0" applyNumberFormat="1" applyFont="1" applyFill="1" applyBorder="1" applyAlignment="1">
      <alignment horizontal="right" vertical="center" wrapText="1"/>
    </xf>
    <xf numFmtId="179" fontId="20" fillId="2" borderId="1" xfId="2" applyNumberFormat="1" applyFont="1" applyFill="1" applyBorder="1" applyAlignment="1">
      <alignment horizontal="right" vertical="center" wrapText="1"/>
    </xf>
    <xf numFmtId="179" fontId="20" fillId="2" borderId="7" xfId="2" applyNumberFormat="1" applyFont="1" applyFill="1" applyBorder="1" applyAlignment="1">
      <alignment horizontal="right" vertical="center"/>
    </xf>
    <xf numFmtId="176" fontId="20" fillId="2" borderId="1" xfId="2" applyNumberFormat="1" applyFont="1" applyFill="1" applyBorder="1" applyAlignment="1">
      <alignment vertical="center" wrapText="1"/>
    </xf>
    <xf numFmtId="176" fontId="20" fillId="2" borderId="7" xfId="2" applyNumberFormat="1" applyFont="1" applyFill="1" applyBorder="1" applyAlignment="1">
      <alignment vertical="center" wrapText="1"/>
    </xf>
    <xf numFmtId="41" fontId="20" fillId="2" borderId="1" xfId="2" applyFont="1" applyFill="1" applyBorder="1" applyAlignment="1">
      <alignment horizontal="right" vertical="center" wrapText="1"/>
    </xf>
    <xf numFmtId="41" fontId="20" fillId="2" borderId="7" xfId="2" applyFont="1" applyFill="1" applyBorder="1" applyAlignment="1">
      <alignment horizontal="right" vertical="center" wrapText="1"/>
    </xf>
    <xf numFmtId="183" fontId="20" fillId="2" borderId="1" xfId="2" applyNumberFormat="1" applyFont="1" applyFill="1" applyBorder="1" applyAlignment="1">
      <alignment horizontal="right" vertical="center" wrapText="1"/>
    </xf>
    <xf numFmtId="183" fontId="20" fillId="2" borderId="7" xfId="2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9" fontId="20" fillId="2" borderId="20" xfId="0" applyNumberFormat="1" applyFont="1" applyFill="1" applyBorder="1" applyAlignment="1">
      <alignment horizontal="right" vertical="center" wrapText="1"/>
    </xf>
    <xf numFmtId="9" fontId="20" fillId="2" borderId="21" xfId="0" applyNumberFormat="1" applyFont="1" applyFill="1" applyBorder="1" applyAlignment="1">
      <alignment horizontal="right" vertical="center" wrapText="1"/>
    </xf>
    <xf numFmtId="176" fontId="20" fillId="2" borderId="14" xfId="2" applyNumberFormat="1" applyFont="1" applyFill="1" applyBorder="1" applyAlignment="1">
      <alignment horizontal="right" vertical="center" wrapText="1"/>
    </xf>
    <xf numFmtId="10" fontId="20" fillId="2" borderId="22" xfId="0" applyNumberFormat="1" applyFont="1" applyFill="1" applyBorder="1" applyAlignment="1">
      <alignment horizontal="right" vertical="center" wrapText="1"/>
    </xf>
    <xf numFmtId="0" fontId="20" fillId="2" borderId="19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 wrapText="1"/>
    </xf>
    <xf numFmtId="1" fontId="20" fillId="2" borderId="14" xfId="0" applyNumberFormat="1" applyFont="1" applyFill="1" applyBorder="1" applyAlignment="1">
      <alignment horizontal="right" vertical="center" wrapText="1"/>
    </xf>
    <xf numFmtId="41" fontId="20" fillId="2" borderId="14" xfId="2" applyFont="1" applyFill="1" applyBorder="1" applyAlignment="1">
      <alignment horizontal="right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/>
    </xf>
    <xf numFmtId="176" fontId="20" fillId="2" borderId="1" xfId="2" applyNumberFormat="1" applyFont="1" applyFill="1" applyBorder="1" applyAlignment="1">
      <alignment vertical="center"/>
    </xf>
    <xf numFmtId="176" fontId="20" fillId="2" borderId="7" xfId="2" applyNumberFormat="1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/>
    </xf>
    <xf numFmtId="0" fontId="20" fillId="2" borderId="26" xfId="0" applyFont="1" applyFill="1" applyBorder="1" applyAlignment="1">
      <alignment horizontal="center" vertical="center"/>
    </xf>
    <xf numFmtId="0" fontId="20" fillId="2" borderId="24" xfId="0" applyFont="1" applyFill="1" applyBorder="1" applyAlignment="1">
      <alignment horizontal="center" vertical="center"/>
    </xf>
    <xf numFmtId="41" fontId="20" fillId="2" borderId="7" xfId="2" applyFont="1" applyFill="1" applyBorder="1" applyAlignment="1">
      <alignment horizontal="right" vertical="center"/>
    </xf>
    <xf numFmtId="41" fontId="20" fillId="2" borderId="1" xfId="1" applyFont="1" applyFill="1" applyBorder="1" applyAlignment="1">
      <alignment horizontal="right" vertical="center" wrapText="1"/>
    </xf>
    <xf numFmtId="41" fontId="20" fillId="2" borderId="7" xfId="1" applyFont="1" applyFill="1" applyBorder="1" applyAlignment="1">
      <alignment horizontal="righ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41" fontId="10" fillId="2" borderId="1" xfId="0" applyNumberFormat="1" applyFont="1" applyFill="1" applyBorder="1" applyAlignment="1">
      <alignment horizontal="center" vertical="center" wrapText="1"/>
    </xf>
    <xf numFmtId="41" fontId="10" fillId="2" borderId="7" xfId="0" applyNumberFormat="1" applyFont="1" applyFill="1" applyBorder="1" applyAlignment="1">
      <alignment horizontal="center" vertical="center" wrapText="1"/>
    </xf>
    <xf numFmtId="177" fontId="10" fillId="2" borderId="6" xfId="0" applyNumberFormat="1" applyFont="1" applyFill="1" applyBorder="1" applyAlignment="1">
      <alignment horizontal="right" vertical="center"/>
    </xf>
    <xf numFmtId="177" fontId="10" fillId="2" borderId="10" xfId="0" applyNumberFormat="1" applyFont="1" applyFill="1" applyBorder="1" applyAlignment="1">
      <alignment horizontal="right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41" fontId="7" fillId="2" borderId="14" xfId="1" applyNumberFormat="1" applyFont="1" applyFill="1" applyBorder="1" applyAlignment="1">
      <alignment horizontal="center" vertical="center" wrapText="1"/>
    </xf>
    <xf numFmtId="41" fontId="7" fillId="2" borderId="7" xfId="1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top" wrapText="1"/>
    </xf>
    <xf numFmtId="0" fontId="7" fillId="2" borderId="14" xfId="0" applyFont="1" applyFill="1" applyBorder="1" applyAlignment="1">
      <alignment vertical="top" wrapText="1"/>
    </xf>
    <xf numFmtId="0" fontId="7" fillId="2" borderId="7" xfId="0" applyFont="1" applyFill="1" applyBorder="1" applyAlignment="1">
      <alignment vertical="top" wrapText="1"/>
    </xf>
    <xf numFmtId="177" fontId="10" fillId="2" borderId="6" xfId="1" applyNumberFormat="1" applyFont="1" applyFill="1" applyBorder="1" applyAlignment="1">
      <alignment horizontal="center" vertical="center"/>
    </xf>
    <xf numFmtId="177" fontId="10" fillId="2" borderId="10" xfId="1" applyNumberFormat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1" fontId="7" fillId="2" borderId="14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/>
    </xf>
    <xf numFmtId="41" fontId="10" fillId="2" borderId="6" xfId="1" applyFont="1" applyFill="1" applyBorder="1" applyAlignment="1">
      <alignment horizontal="center" vertical="center"/>
    </xf>
    <xf numFmtId="41" fontId="10" fillId="2" borderId="13" xfId="1" applyFont="1" applyFill="1" applyBorder="1" applyAlignment="1">
      <alignment horizontal="center" vertical="center"/>
    </xf>
    <xf numFmtId="41" fontId="16" fillId="2" borderId="1" xfId="1" applyNumberFormat="1" applyFont="1" applyFill="1" applyBorder="1" applyAlignment="1">
      <alignment horizontal="center" vertical="center" wrapText="1"/>
    </xf>
    <xf numFmtId="41" fontId="16" fillId="2" borderId="7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41" fontId="7" fillId="2" borderId="11" xfId="1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right" vertical="center" wrapText="1"/>
    </xf>
    <xf numFmtId="41" fontId="7" fillId="2" borderId="7" xfId="0" applyNumberFormat="1" applyFont="1" applyFill="1" applyBorder="1" applyAlignment="1">
      <alignment horizontal="right" vertical="center" wrapText="1"/>
    </xf>
    <xf numFmtId="43" fontId="7" fillId="2" borderId="14" xfId="1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vertical="center" wrapText="1"/>
    </xf>
    <xf numFmtId="41" fontId="7" fillId="2" borderId="7" xfId="1" applyNumberFormat="1" applyFont="1" applyFill="1" applyBorder="1" applyAlignment="1">
      <alignment vertical="center" wrapText="1"/>
    </xf>
    <xf numFmtId="0" fontId="10" fillId="2" borderId="12" xfId="0" applyFont="1" applyFill="1" applyBorder="1" applyAlignment="1">
      <alignment horizontal="left" vertical="center"/>
    </xf>
  </cellXfs>
  <cellStyles count="8">
    <cellStyle name="쉼표 [0]" xfId="1" builtinId="6"/>
    <cellStyle name="쉼표 [0] 2" xfId="2"/>
    <cellStyle name="쉼표 [0] 2 2" xfId="4"/>
    <cellStyle name="쉼표 [0] 3" xfId="5"/>
    <cellStyle name="표준" xfId="0" builtinId="0"/>
    <cellStyle name="표준 2" xfId="3"/>
    <cellStyle name="표준 2 2" xfId="6"/>
    <cellStyle name="표준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zoomScale="115" zoomScaleNormal="115" workbookViewId="0">
      <selection activeCell="F10" sqref="F10:F11"/>
    </sheetView>
  </sheetViews>
  <sheetFormatPr defaultRowHeight="16.5"/>
  <cols>
    <col min="5" max="5" width="9.5" bestFit="1" customWidth="1"/>
    <col min="6" max="6" width="9.375" bestFit="1" customWidth="1"/>
    <col min="7" max="7" width="9.125" bestFit="1" customWidth="1"/>
    <col min="12" max="12" width="9.5" bestFit="1" customWidth="1"/>
    <col min="13" max="13" width="9.125" bestFit="1" customWidth="1"/>
    <col min="14" max="14" width="9.125" style="25" bestFit="1" customWidth="1"/>
  </cols>
  <sheetData>
    <row r="1" spans="1:14">
      <c r="A1" s="216" t="s">
        <v>173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14">
      <c r="A2" s="9" t="s">
        <v>13</v>
      </c>
      <c r="B2" s="10"/>
      <c r="C2" s="11"/>
      <c r="D2" s="12"/>
      <c r="E2" s="12"/>
      <c r="F2" s="12"/>
      <c r="G2" s="12"/>
      <c r="H2" s="10"/>
      <c r="I2" s="10"/>
      <c r="J2" s="10"/>
      <c r="K2" s="10"/>
      <c r="L2" s="10"/>
      <c r="M2" s="13"/>
      <c r="N2" s="14" t="s">
        <v>14</v>
      </c>
    </row>
    <row r="3" spans="1:14" s="15" customFormat="1" ht="17.25" customHeight="1">
      <c r="A3" s="217" t="s">
        <v>15</v>
      </c>
      <c r="B3" s="218"/>
      <c r="C3" s="218"/>
      <c r="D3" s="218"/>
      <c r="E3" s="218"/>
      <c r="F3" s="218"/>
      <c r="G3" s="218"/>
      <c r="H3" s="219" t="s">
        <v>16</v>
      </c>
      <c r="I3" s="218"/>
      <c r="J3" s="218"/>
      <c r="K3" s="218"/>
      <c r="L3" s="218"/>
      <c r="M3" s="218"/>
      <c r="N3" s="220"/>
    </row>
    <row r="4" spans="1:14" s="15" customFormat="1" ht="15" customHeight="1">
      <c r="A4" s="221" t="s">
        <v>17</v>
      </c>
      <c r="B4" s="221" t="s">
        <v>18</v>
      </c>
      <c r="C4" s="221" t="s">
        <v>19</v>
      </c>
      <c r="D4" s="223" t="s">
        <v>174</v>
      </c>
      <c r="E4" s="223" t="s">
        <v>175</v>
      </c>
      <c r="F4" s="224" t="s">
        <v>20</v>
      </c>
      <c r="G4" s="225"/>
      <c r="H4" s="226" t="s">
        <v>17</v>
      </c>
      <c r="I4" s="221" t="s">
        <v>18</v>
      </c>
      <c r="J4" s="221" t="s">
        <v>19</v>
      </c>
      <c r="K4" s="223" t="s">
        <v>174</v>
      </c>
      <c r="L4" s="223" t="s">
        <v>175</v>
      </c>
      <c r="M4" s="224" t="s">
        <v>20</v>
      </c>
      <c r="N4" s="228"/>
    </row>
    <row r="5" spans="1:14" s="15" customFormat="1" ht="15" customHeight="1">
      <c r="A5" s="222"/>
      <c r="B5" s="222"/>
      <c r="C5" s="222"/>
      <c r="D5" s="222"/>
      <c r="E5" s="222"/>
      <c r="F5" s="148" t="s">
        <v>21</v>
      </c>
      <c r="G5" s="148" t="s">
        <v>22</v>
      </c>
      <c r="H5" s="227"/>
      <c r="I5" s="222"/>
      <c r="J5" s="222"/>
      <c r="K5" s="222"/>
      <c r="L5" s="222"/>
      <c r="M5" s="148" t="s">
        <v>21</v>
      </c>
      <c r="N5" s="160" t="s">
        <v>22</v>
      </c>
    </row>
    <row r="6" spans="1:14" s="15" customFormat="1" ht="15" customHeight="1">
      <c r="A6" s="236" t="s">
        <v>23</v>
      </c>
      <c r="B6" s="236"/>
      <c r="C6" s="245" t="s">
        <v>24</v>
      </c>
      <c r="D6" s="241">
        <f>SUM(D8:D19)</f>
        <v>752325.65</v>
      </c>
      <c r="E6" s="241">
        <f>SUM(E8:E19)</f>
        <v>713957.93500000006</v>
      </c>
      <c r="F6" s="241">
        <f>SUM(F8:F19)</f>
        <v>-38367.714999999997</v>
      </c>
      <c r="G6" s="239">
        <f>F6/D6</f>
        <v>-5.0998812814636849E-2</v>
      </c>
      <c r="H6" s="243" t="s">
        <v>23</v>
      </c>
      <c r="I6" s="236"/>
      <c r="J6" s="245" t="s">
        <v>24</v>
      </c>
      <c r="K6" s="241">
        <f>K8+K32+K38+K46</f>
        <v>752325.64999999991</v>
      </c>
      <c r="L6" s="241">
        <f>L8+L32+L38+L46</f>
        <v>713957.93500000006</v>
      </c>
      <c r="M6" s="229">
        <f>L6-K6</f>
        <v>-38367.714999999851</v>
      </c>
      <c r="N6" s="231">
        <f t="shared" ref="N6" si="0">M6/K6</f>
        <v>-5.0998812814636661E-2</v>
      </c>
    </row>
    <row r="7" spans="1:14" s="15" customFormat="1" ht="15" customHeight="1">
      <c r="A7" s="234"/>
      <c r="B7" s="234"/>
      <c r="C7" s="246"/>
      <c r="D7" s="242"/>
      <c r="E7" s="242"/>
      <c r="F7" s="242"/>
      <c r="G7" s="240"/>
      <c r="H7" s="244"/>
      <c r="I7" s="234"/>
      <c r="J7" s="246"/>
      <c r="K7" s="247"/>
      <c r="L7" s="247"/>
      <c r="M7" s="230"/>
      <c r="N7" s="232"/>
    </row>
    <row r="8" spans="1:14" s="15" customFormat="1" ht="15" customHeight="1">
      <c r="A8" s="233" t="s">
        <v>25</v>
      </c>
      <c r="B8" s="233" t="s">
        <v>25</v>
      </c>
      <c r="C8" s="236"/>
      <c r="D8" s="237"/>
      <c r="E8" s="237"/>
      <c r="F8" s="229"/>
      <c r="G8" s="239"/>
      <c r="H8" s="248" t="s">
        <v>26</v>
      </c>
      <c r="I8" s="233"/>
      <c r="J8" s="252"/>
      <c r="K8" s="254">
        <f>K10+K22</f>
        <v>574358.44999999995</v>
      </c>
      <c r="L8" s="254">
        <f>L10+L22</f>
        <v>541126.38</v>
      </c>
      <c r="M8" s="229">
        <f t="shared" ref="M8" si="1">L8-K8</f>
        <v>-33232.069999999949</v>
      </c>
      <c r="N8" s="231">
        <f t="shared" ref="N8" si="2">M8/K8</f>
        <v>-5.785946041187337E-2</v>
      </c>
    </row>
    <row r="9" spans="1:14" s="15" customFormat="1" ht="15" customHeight="1">
      <c r="A9" s="234"/>
      <c r="B9" s="235"/>
      <c r="C9" s="234"/>
      <c r="D9" s="238"/>
      <c r="E9" s="238"/>
      <c r="F9" s="230"/>
      <c r="G9" s="240"/>
      <c r="H9" s="244"/>
      <c r="I9" s="235"/>
      <c r="J9" s="253"/>
      <c r="K9" s="242"/>
      <c r="L9" s="242"/>
      <c r="M9" s="230"/>
      <c r="N9" s="232"/>
    </row>
    <row r="10" spans="1:14" s="15" customFormat="1" ht="15" customHeight="1">
      <c r="A10" s="141"/>
      <c r="B10" s="141"/>
      <c r="C10" s="233" t="s">
        <v>25</v>
      </c>
      <c r="D10" s="259">
        <f>'2017년 세입세출'!E7</f>
        <v>596857</v>
      </c>
      <c r="E10" s="259">
        <f>'2017년 세입세출'!H7</f>
        <v>596857</v>
      </c>
      <c r="F10" s="261">
        <f>E10-D10</f>
        <v>0</v>
      </c>
      <c r="G10" s="239">
        <f>F10/D10</f>
        <v>0</v>
      </c>
      <c r="H10" s="175"/>
      <c r="I10" s="236" t="s">
        <v>27</v>
      </c>
      <c r="J10" s="236"/>
      <c r="K10" s="250">
        <f>SUM(K12:K21)</f>
        <v>571358.44999999995</v>
      </c>
      <c r="L10" s="250">
        <f>SUM(L12:L21)</f>
        <v>541107.9</v>
      </c>
      <c r="M10" s="229">
        <f>L10-K10</f>
        <v>-30250.54999999993</v>
      </c>
      <c r="N10" s="231">
        <f>M10/K10</f>
        <v>-5.2944959508343548E-2</v>
      </c>
    </row>
    <row r="11" spans="1:14" s="15" customFormat="1" ht="15" customHeight="1">
      <c r="A11" s="142"/>
      <c r="B11" s="142"/>
      <c r="C11" s="235"/>
      <c r="D11" s="260"/>
      <c r="E11" s="260"/>
      <c r="F11" s="262"/>
      <c r="G11" s="240"/>
      <c r="H11" s="176"/>
      <c r="I11" s="249"/>
      <c r="J11" s="249"/>
      <c r="K11" s="251"/>
      <c r="L11" s="251"/>
      <c r="M11" s="230"/>
      <c r="N11" s="232"/>
    </row>
    <row r="12" spans="1:14" s="15" customFormat="1" ht="15" customHeight="1">
      <c r="A12" s="233" t="s">
        <v>28</v>
      </c>
      <c r="B12" s="233" t="s">
        <v>28</v>
      </c>
      <c r="C12" s="233"/>
      <c r="D12" s="237"/>
      <c r="E12" s="237"/>
      <c r="F12" s="255"/>
      <c r="G12" s="239"/>
      <c r="H12" s="176"/>
      <c r="I12" s="177"/>
      <c r="J12" s="236" t="s">
        <v>29</v>
      </c>
      <c r="K12" s="241">
        <f>'2017년 세입세출'!E25+'2017년 세입세출'!E26</f>
        <v>381565.32</v>
      </c>
      <c r="L12" s="257">
        <f>'2017년 세입세출'!H25+'2017년 세입세출'!H26</f>
        <v>374306.31</v>
      </c>
      <c r="M12" s="229">
        <f t="shared" ref="M12" si="3">L12-K12</f>
        <v>-7259.0100000000093</v>
      </c>
      <c r="N12" s="231">
        <f>M12/K12</f>
        <v>-1.9024291830295293E-2</v>
      </c>
    </row>
    <row r="13" spans="1:14" s="15" customFormat="1" ht="15" customHeight="1">
      <c r="A13" s="235"/>
      <c r="B13" s="235"/>
      <c r="C13" s="235"/>
      <c r="D13" s="242"/>
      <c r="E13" s="242"/>
      <c r="F13" s="256"/>
      <c r="G13" s="240"/>
      <c r="H13" s="176"/>
      <c r="I13" s="178"/>
      <c r="J13" s="249"/>
      <c r="K13" s="247"/>
      <c r="L13" s="258"/>
      <c r="M13" s="230"/>
      <c r="N13" s="232"/>
    </row>
    <row r="14" spans="1:14" s="15" customFormat="1" ht="15" customHeight="1">
      <c r="A14" s="143"/>
      <c r="B14" s="143"/>
      <c r="C14" s="233" t="s">
        <v>28</v>
      </c>
      <c r="D14" s="259">
        <f>'2017년 세입세출'!E10</f>
        <v>124998.51</v>
      </c>
      <c r="E14" s="259">
        <f>'2017년 세입세출'!H10</f>
        <v>86403.273000000001</v>
      </c>
      <c r="F14" s="255">
        <f>E14-D14</f>
        <v>-38595.236999999994</v>
      </c>
      <c r="G14" s="264">
        <f>F14/D14</f>
        <v>-0.30876557648567166</v>
      </c>
      <c r="H14" s="176"/>
      <c r="I14" s="178"/>
      <c r="J14" s="236" t="s">
        <v>31</v>
      </c>
      <c r="K14" s="241">
        <f>'2017년 세입세출'!E30+'2017년 세입세출'!E31</f>
        <v>102509.8</v>
      </c>
      <c r="L14" s="257">
        <f>'2017년 세입세출'!H30+'2017년 세입세출'!H31</f>
        <v>82763.490000000005</v>
      </c>
      <c r="M14" s="229">
        <f t="shared" ref="M14" si="4">L14-K14</f>
        <v>-19746.309999999998</v>
      </c>
      <c r="N14" s="231">
        <f t="shared" ref="N14" si="5">M14/K14</f>
        <v>-0.19262850966444181</v>
      </c>
    </row>
    <row r="15" spans="1:14" s="15" customFormat="1" ht="15" customHeight="1">
      <c r="A15" s="144"/>
      <c r="B15" s="144"/>
      <c r="C15" s="235"/>
      <c r="D15" s="260"/>
      <c r="E15" s="260"/>
      <c r="F15" s="256"/>
      <c r="G15" s="265"/>
      <c r="H15" s="176"/>
      <c r="I15" s="178"/>
      <c r="J15" s="234"/>
      <c r="K15" s="247"/>
      <c r="L15" s="258"/>
      <c r="M15" s="230"/>
      <c r="N15" s="232"/>
    </row>
    <row r="16" spans="1:14" s="15" customFormat="1" ht="15" customHeight="1">
      <c r="A16" s="263" t="s">
        <v>48</v>
      </c>
      <c r="B16" s="263" t="s">
        <v>48</v>
      </c>
      <c r="C16" s="263" t="s">
        <v>48</v>
      </c>
      <c r="D16" s="259">
        <f>'2017년 세입세출'!E12</f>
        <v>30320.14</v>
      </c>
      <c r="E16" s="259">
        <f>'2017년 세입세출'!H12</f>
        <v>30547.662</v>
      </c>
      <c r="F16" s="255">
        <f>E16-D16</f>
        <v>227.52200000000084</v>
      </c>
      <c r="G16" s="264">
        <f>F16/D16</f>
        <v>7.5039890976756982E-3</v>
      </c>
      <c r="H16" s="176"/>
      <c r="I16" s="178"/>
      <c r="J16" s="233" t="s">
        <v>32</v>
      </c>
      <c r="K16" s="241">
        <f>'2017년 세입세출'!E49+'2017년 세입세출'!E52</f>
        <v>38115.550000000003</v>
      </c>
      <c r="L16" s="257">
        <f>'2017년 세입세출'!H49+'2017년 세입세출'!H52</f>
        <v>37934.58</v>
      </c>
      <c r="M16" s="229">
        <f t="shared" ref="M16" si="6">L16-K16</f>
        <v>-180.97000000000116</v>
      </c>
      <c r="N16" s="231">
        <f t="shared" ref="N16" si="7">M16/K16</f>
        <v>-4.7479309625599302E-3</v>
      </c>
    </row>
    <row r="17" spans="1:14" s="15" customFormat="1" ht="15" customHeight="1">
      <c r="A17" s="235"/>
      <c r="B17" s="235"/>
      <c r="C17" s="235"/>
      <c r="D17" s="260"/>
      <c r="E17" s="260"/>
      <c r="F17" s="256"/>
      <c r="G17" s="265"/>
      <c r="H17" s="176"/>
      <c r="I17" s="178"/>
      <c r="J17" s="235"/>
      <c r="K17" s="247"/>
      <c r="L17" s="258"/>
      <c r="M17" s="230"/>
      <c r="N17" s="232"/>
    </row>
    <row r="18" spans="1:14" s="15" customFormat="1" ht="15" customHeight="1">
      <c r="A18" s="233" t="s">
        <v>30</v>
      </c>
      <c r="B18" s="233" t="s">
        <v>30</v>
      </c>
      <c r="C18" s="233" t="s">
        <v>30</v>
      </c>
      <c r="D18" s="259">
        <f>'2017년 세입세출'!E14</f>
        <v>150</v>
      </c>
      <c r="E18" s="259">
        <f>'2017년 세입세출'!H14</f>
        <v>150</v>
      </c>
      <c r="F18" s="255">
        <f t="shared" ref="F18" si="8">E18-D18</f>
        <v>0</v>
      </c>
      <c r="G18" s="264">
        <f>F18/D18</f>
        <v>0</v>
      </c>
      <c r="H18" s="268"/>
      <c r="I18" s="249"/>
      <c r="J18" s="233" t="s">
        <v>33</v>
      </c>
      <c r="K18" s="241">
        <f>'2017년 세입세출'!E54+'2017년 세입세출'!E56</f>
        <v>45683.78</v>
      </c>
      <c r="L18" s="257">
        <f>'2017년 세입세출'!H54+'2017년 세입세출'!H56</f>
        <v>42619.519999999997</v>
      </c>
      <c r="M18" s="229">
        <f t="shared" ref="M18:M20" si="9">L18-K18</f>
        <v>-3064.260000000002</v>
      </c>
      <c r="N18" s="231">
        <f t="shared" ref="N18" si="10">M18/K18</f>
        <v>-6.70754477847499E-2</v>
      </c>
    </row>
    <row r="19" spans="1:14" s="15" customFormat="1" ht="15" customHeight="1">
      <c r="A19" s="235"/>
      <c r="B19" s="235"/>
      <c r="C19" s="235"/>
      <c r="D19" s="260"/>
      <c r="E19" s="260"/>
      <c r="F19" s="256"/>
      <c r="G19" s="265"/>
      <c r="H19" s="268"/>
      <c r="I19" s="249"/>
      <c r="J19" s="235"/>
      <c r="K19" s="247"/>
      <c r="L19" s="258"/>
      <c r="M19" s="230"/>
      <c r="N19" s="232"/>
    </row>
    <row r="20" spans="1:14" s="15" customFormat="1" ht="15" customHeight="1">
      <c r="A20" s="142"/>
      <c r="B20" s="142"/>
      <c r="C20" s="142"/>
      <c r="D20" s="271"/>
      <c r="E20" s="271"/>
      <c r="F20" s="266"/>
      <c r="G20" s="267"/>
      <c r="H20" s="179"/>
      <c r="I20" s="142"/>
      <c r="J20" s="272" t="s">
        <v>34</v>
      </c>
      <c r="K20" s="241">
        <f>'2017년 세입세출'!E46+'2017년 세입세출'!E48</f>
        <v>3484</v>
      </c>
      <c r="L20" s="257">
        <f>'2017년 세입세출'!H46+'2017년 세입세출'!H48</f>
        <v>3484</v>
      </c>
      <c r="M20" s="229">
        <f t="shared" si="9"/>
        <v>0</v>
      </c>
      <c r="N20" s="231">
        <f t="shared" ref="N20:N26" si="11">M20/K20</f>
        <v>0</v>
      </c>
    </row>
    <row r="21" spans="1:14" s="15" customFormat="1" ht="15" customHeight="1">
      <c r="A21" s="142"/>
      <c r="B21" s="142"/>
      <c r="C21" s="142"/>
      <c r="D21" s="271"/>
      <c r="E21" s="271"/>
      <c r="F21" s="266"/>
      <c r="G21" s="267"/>
      <c r="H21" s="179"/>
      <c r="I21" s="142"/>
      <c r="J21" s="273"/>
      <c r="K21" s="247"/>
      <c r="L21" s="258"/>
      <c r="M21" s="230"/>
      <c r="N21" s="232"/>
    </row>
    <row r="22" spans="1:14" s="15" customFormat="1" ht="15" customHeight="1">
      <c r="A22" s="269"/>
      <c r="B22" s="269"/>
      <c r="C22" s="269"/>
      <c r="D22" s="270"/>
      <c r="E22" s="271"/>
      <c r="F22" s="266"/>
      <c r="G22" s="267"/>
      <c r="H22" s="268"/>
      <c r="I22" s="236" t="s">
        <v>35</v>
      </c>
      <c r="J22" s="236"/>
      <c r="K22" s="274">
        <f>SUM(K24:K27)</f>
        <v>3000</v>
      </c>
      <c r="L22" s="274">
        <f>SUM(L24:L27)</f>
        <v>18.48</v>
      </c>
      <c r="M22" s="229">
        <f>L22-K22</f>
        <v>-2981.52</v>
      </c>
      <c r="N22" s="231">
        <f t="shared" si="11"/>
        <v>-0.99383999999999995</v>
      </c>
    </row>
    <row r="23" spans="1:14" s="15" customFormat="1" ht="15" customHeight="1">
      <c r="A23" s="269"/>
      <c r="B23" s="269"/>
      <c r="C23" s="269"/>
      <c r="D23" s="270"/>
      <c r="E23" s="271"/>
      <c r="F23" s="266"/>
      <c r="G23" s="267"/>
      <c r="H23" s="268"/>
      <c r="I23" s="234"/>
      <c r="J23" s="249"/>
      <c r="K23" s="275"/>
      <c r="L23" s="275"/>
      <c r="M23" s="230"/>
      <c r="N23" s="232"/>
    </row>
    <row r="24" spans="1:14" s="15" customFormat="1" ht="15" customHeight="1">
      <c r="A24" s="145"/>
      <c r="B24" s="146"/>
      <c r="C24" s="146"/>
      <c r="D24" s="146"/>
      <c r="E24" s="146"/>
      <c r="F24" s="146"/>
      <c r="G24" s="149"/>
      <c r="H24" s="158"/>
      <c r="I24" s="151"/>
      <c r="J24" s="236" t="s">
        <v>36</v>
      </c>
      <c r="K24" s="241">
        <f>'2017년 세입세출'!E68</f>
        <v>120</v>
      </c>
      <c r="L24" s="259">
        <f>'2017년 세입세출'!H67+'2017년 세입세출'!H68</f>
        <v>0</v>
      </c>
      <c r="M24" s="229">
        <f t="shared" ref="M24" si="12">L24-K24</f>
        <v>-120</v>
      </c>
      <c r="N24" s="231">
        <f t="shared" si="11"/>
        <v>-1</v>
      </c>
    </row>
    <row r="25" spans="1:14" s="15" customFormat="1" ht="15" customHeight="1">
      <c r="A25" s="145"/>
      <c r="B25" s="146"/>
      <c r="C25" s="146"/>
      <c r="D25" s="146"/>
      <c r="E25" s="146"/>
      <c r="F25" s="146"/>
      <c r="G25" s="149"/>
      <c r="H25" s="158"/>
      <c r="I25" s="152"/>
      <c r="J25" s="234"/>
      <c r="K25" s="247"/>
      <c r="L25" s="260"/>
      <c r="M25" s="230"/>
      <c r="N25" s="232"/>
    </row>
    <row r="26" spans="1:14" s="15" customFormat="1" ht="15" customHeight="1">
      <c r="A26" s="146"/>
      <c r="B26" s="146"/>
      <c r="C26" s="146"/>
      <c r="D26" s="146"/>
      <c r="E26" s="146"/>
      <c r="F26" s="146"/>
      <c r="G26" s="149"/>
      <c r="H26" s="158"/>
      <c r="I26" s="153"/>
      <c r="J26" s="233" t="s">
        <v>37</v>
      </c>
      <c r="K26" s="241">
        <f>'2017년 세입세출'!E69+'2017년 세입세출'!E70</f>
        <v>2880</v>
      </c>
      <c r="L26" s="259">
        <f>'2017년 세입세출'!H69+'2017년 세입세출'!H70</f>
        <v>18.48</v>
      </c>
      <c r="M26" s="229">
        <f>L26-K26</f>
        <v>-2861.52</v>
      </c>
      <c r="N26" s="231">
        <f t="shared" si="11"/>
        <v>-0.99358333333333337</v>
      </c>
    </row>
    <row r="27" spans="1:14" s="15" customFormat="1" ht="15" customHeight="1">
      <c r="A27" s="147"/>
      <c r="B27" s="147"/>
      <c r="C27" s="147"/>
      <c r="D27" s="147"/>
      <c r="E27" s="147"/>
      <c r="F27" s="147"/>
      <c r="G27" s="150"/>
      <c r="H27" s="213"/>
      <c r="I27" s="154"/>
      <c r="J27" s="234"/>
      <c r="K27" s="247"/>
      <c r="L27" s="260"/>
      <c r="M27" s="230"/>
      <c r="N27" s="232"/>
    </row>
    <row r="28" spans="1:14" s="15" customFormat="1" ht="17.25" customHeight="1">
      <c r="A28" s="21" t="s">
        <v>38</v>
      </c>
      <c r="B28" s="22"/>
      <c r="C28" s="23"/>
      <c r="D28" s="24"/>
      <c r="E28" s="24"/>
      <c r="F28" s="24"/>
      <c r="G28" s="24"/>
      <c r="H28" s="163"/>
      <c r="I28" s="163"/>
      <c r="J28" s="163"/>
      <c r="K28" s="163"/>
      <c r="L28" s="163"/>
      <c r="M28" s="164"/>
      <c r="N28" s="165" t="s">
        <v>39</v>
      </c>
    </row>
    <row r="29" spans="1:14" s="15" customFormat="1" ht="17.25" customHeight="1">
      <c r="A29" s="279" t="s">
        <v>15</v>
      </c>
      <c r="B29" s="279"/>
      <c r="C29" s="279"/>
      <c r="D29" s="279"/>
      <c r="E29" s="279"/>
      <c r="F29" s="279"/>
      <c r="G29" s="280"/>
      <c r="H29" s="281" t="s">
        <v>16</v>
      </c>
      <c r="I29" s="225"/>
      <c r="J29" s="225"/>
      <c r="K29" s="225"/>
      <c r="L29" s="225"/>
      <c r="M29" s="225"/>
      <c r="N29" s="228"/>
    </row>
    <row r="30" spans="1:14" s="15" customFormat="1" ht="17.25" customHeight="1">
      <c r="A30" s="276" t="s">
        <v>17</v>
      </c>
      <c r="B30" s="276" t="s">
        <v>18</v>
      </c>
      <c r="C30" s="276" t="s">
        <v>19</v>
      </c>
      <c r="D30" s="223" t="s">
        <v>174</v>
      </c>
      <c r="E30" s="223" t="s">
        <v>175</v>
      </c>
      <c r="F30" s="278" t="s">
        <v>20</v>
      </c>
      <c r="G30" s="218"/>
      <c r="H30" s="226" t="s">
        <v>17</v>
      </c>
      <c r="I30" s="221" t="s">
        <v>18</v>
      </c>
      <c r="J30" s="221" t="s">
        <v>19</v>
      </c>
      <c r="K30" s="223" t="s">
        <v>174</v>
      </c>
      <c r="L30" s="223" t="s">
        <v>175</v>
      </c>
      <c r="M30" s="224" t="s">
        <v>20</v>
      </c>
      <c r="N30" s="228"/>
    </row>
    <row r="31" spans="1:14" s="15" customFormat="1" ht="17.25" customHeight="1">
      <c r="A31" s="277"/>
      <c r="B31" s="277"/>
      <c r="C31" s="277"/>
      <c r="D31" s="222"/>
      <c r="E31" s="222"/>
      <c r="F31" s="16" t="s">
        <v>21</v>
      </c>
      <c r="G31" s="16" t="s">
        <v>22</v>
      </c>
      <c r="H31" s="227"/>
      <c r="I31" s="222"/>
      <c r="J31" s="222"/>
      <c r="K31" s="222"/>
      <c r="L31" s="222"/>
      <c r="M31" s="148" t="s">
        <v>21</v>
      </c>
      <c r="N31" s="160" t="s">
        <v>22</v>
      </c>
    </row>
    <row r="32" spans="1:14" s="15" customFormat="1" ht="14.25" customHeight="1">
      <c r="A32" s="17"/>
      <c r="B32" s="17"/>
      <c r="C32" s="17"/>
      <c r="D32" s="17"/>
      <c r="E32" s="17"/>
      <c r="F32" s="17"/>
      <c r="G32" s="18"/>
      <c r="H32" s="282" t="s">
        <v>40</v>
      </c>
      <c r="I32" s="236" t="s">
        <v>41</v>
      </c>
      <c r="J32" s="155"/>
      <c r="K32" s="259">
        <f>SUM(K34:K37)</f>
        <v>1600</v>
      </c>
      <c r="L32" s="259">
        <f>SUM(L34:L37)</f>
        <v>0</v>
      </c>
      <c r="M32" s="229">
        <f t="shared" ref="M32" si="13">L32-K32</f>
        <v>-1600</v>
      </c>
      <c r="N32" s="231">
        <f>M32/K32</f>
        <v>-1</v>
      </c>
    </row>
    <row r="33" spans="1:14" s="15" customFormat="1" ht="14.25" customHeight="1">
      <c r="A33" s="17"/>
      <c r="B33" s="17"/>
      <c r="C33" s="17"/>
      <c r="D33" s="17"/>
      <c r="E33" s="17"/>
      <c r="F33" s="17"/>
      <c r="G33" s="18"/>
      <c r="H33" s="283"/>
      <c r="I33" s="234"/>
      <c r="J33" s="156"/>
      <c r="K33" s="284"/>
      <c r="L33" s="284"/>
      <c r="M33" s="230"/>
      <c r="N33" s="232"/>
    </row>
    <row r="34" spans="1:14" s="15" customFormat="1" ht="16.5" customHeight="1">
      <c r="A34" s="17"/>
      <c r="B34" s="17"/>
      <c r="C34" s="17"/>
      <c r="D34" s="17"/>
      <c r="E34" s="17"/>
      <c r="F34" s="17"/>
      <c r="G34" s="18"/>
      <c r="H34" s="161"/>
      <c r="I34" s="142"/>
      <c r="J34" s="236" t="s">
        <v>42</v>
      </c>
      <c r="K34" s="259">
        <f>'2017년 세입세출'!E80+'2017년 세입세출'!E81</f>
        <v>400</v>
      </c>
      <c r="L34" s="259">
        <f>'2017년 세입세출'!H80+'2017년 세입세출'!H81</f>
        <v>0</v>
      </c>
      <c r="M34" s="229">
        <f t="shared" ref="M34" si="14">L34-K34</f>
        <v>-400</v>
      </c>
      <c r="N34" s="231">
        <f t="shared" ref="N34:N44" si="15">M34/K34</f>
        <v>-1</v>
      </c>
    </row>
    <row r="35" spans="1:14" s="15" customFormat="1" ht="16.5" customHeight="1">
      <c r="A35" s="17"/>
      <c r="B35" s="17"/>
      <c r="C35" s="17"/>
      <c r="D35" s="17"/>
      <c r="E35" s="17"/>
      <c r="F35" s="17"/>
      <c r="G35" s="18"/>
      <c r="H35" s="161"/>
      <c r="I35" s="142"/>
      <c r="J35" s="234"/>
      <c r="K35" s="260"/>
      <c r="L35" s="260"/>
      <c r="M35" s="230"/>
      <c r="N35" s="232"/>
    </row>
    <row r="36" spans="1:14" s="15" customFormat="1" ht="16.5" customHeight="1">
      <c r="A36" s="17"/>
      <c r="B36" s="17"/>
      <c r="C36" s="17"/>
      <c r="D36" s="17"/>
      <c r="E36" s="17"/>
      <c r="F36" s="17"/>
      <c r="G36" s="18"/>
      <c r="H36" s="157"/>
      <c r="I36" s="162"/>
      <c r="J36" s="233" t="s">
        <v>43</v>
      </c>
      <c r="K36" s="259">
        <f>'2017년 세입세출'!E82+'2017년 세입세출'!E83</f>
        <v>1200</v>
      </c>
      <c r="L36" s="259">
        <f>'2017년 세입세출'!H82+'2017년 세입세출'!H83</f>
        <v>0</v>
      </c>
      <c r="M36" s="229">
        <f t="shared" ref="M36" si="16">L36-K36</f>
        <v>-1200</v>
      </c>
      <c r="N36" s="231">
        <f t="shared" si="15"/>
        <v>-1</v>
      </c>
    </row>
    <row r="37" spans="1:14" s="15" customFormat="1" ht="19.5" customHeight="1">
      <c r="A37" s="17"/>
      <c r="B37" s="17"/>
      <c r="C37" s="17"/>
      <c r="D37" s="17"/>
      <c r="E37" s="17"/>
      <c r="F37" s="17"/>
      <c r="G37" s="18"/>
      <c r="H37" s="157"/>
      <c r="I37" s="162"/>
      <c r="J37" s="234"/>
      <c r="K37" s="284"/>
      <c r="L37" s="260"/>
      <c r="M37" s="230"/>
      <c r="N37" s="232"/>
    </row>
    <row r="38" spans="1:14" s="15" customFormat="1" ht="16.5" customHeight="1">
      <c r="A38" s="17"/>
      <c r="B38" s="17"/>
      <c r="C38" s="17"/>
      <c r="D38" s="17"/>
      <c r="E38" s="17"/>
      <c r="F38" s="17"/>
      <c r="G38" s="18"/>
      <c r="H38" s="243" t="s">
        <v>44</v>
      </c>
      <c r="I38" s="236" t="s">
        <v>44</v>
      </c>
      <c r="J38" s="155"/>
      <c r="K38" s="259">
        <f>SUM(K40+K42+K44)</f>
        <v>156367.20000000001</v>
      </c>
      <c r="L38" s="259">
        <f>SUM(L40+L42+L44)</f>
        <v>152831.55499999999</v>
      </c>
      <c r="M38" s="229">
        <f t="shared" ref="M38" si="17">L38-K38</f>
        <v>-3535.6450000000186</v>
      </c>
      <c r="N38" s="231">
        <f t="shared" si="15"/>
        <v>-2.2611167815245258E-2</v>
      </c>
    </row>
    <row r="39" spans="1:14" s="15" customFormat="1" ht="16.5" customHeight="1">
      <c r="A39" s="17"/>
      <c r="B39" s="17"/>
      <c r="C39" s="17"/>
      <c r="D39" s="17"/>
      <c r="E39" s="17"/>
      <c r="F39" s="17"/>
      <c r="G39" s="18"/>
      <c r="H39" s="244"/>
      <c r="I39" s="234"/>
      <c r="J39" s="156"/>
      <c r="K39" s="284"/>
      <c r="L39" s="284"/>
      <c r="M39" s="230"/>
      <c r="N39" s="232"/>
    </row>
    <row r="40" spans="1:14" s="15" customFormat="1" ht="16.5" customHeight="1">
      <c r="A40" s="17"/>
      <c r="B40" s="17"/>
      <c r="C40" s="17"/>
      <c r="D40" s="17"/>
      <c r="E40" s="17"/>
      <c r="F40" s="17"/>
      <c r="G40" s="18"/>
      <c r="H40" s="157"/>
      <c r="I40" s="153"/>
      <c r="J40" s="233" t="s">
        <v>45</v>
      </c>
      <c r="K40" s="259">
        <f>'2017년 세입세출'!E88+'2017년 세입세출'!E89</f>
        <v>102260</v>
      </c>
      <c r="L40" s="259">
        <f>'2017년 세입세출'!H88+'2017년 세입세출'!H89</f>
        <v>104248.375</v>
      </c>
      <c r="M40" s="229">
        <f t="shared" ref="M40" si="18">L40-K40</f>
        <v>1988.375</v>
      </c>
      <c r="N40" s="231">
        <f t="shared" si="15"/>
        <v>1.9444308625073341E-2</v>
      </c>
    </row>
    <row r="41" spans="1:14" s="15" customFormat="1" ht="20.25" customHeight="1">
      <c r="A41" s="17"/>
      <c r="B41" s="17"/>
      <c r="C41" s="17"/>
      <c r="D41" s="17"/>
      <c r="E41" s="17"/>
      <c r="F41" s="17"/>
      <c r="G41" s="18"/>
      <c r="H41" s="158"/>
      <c r="I41" s="153"/>
      <c r="J41" s="249"/>
      <c r="K41" s="284"/>
      <c r="L41" s="260"/>
      <c r="M41" s="230"/>
      <c r="N41" s="232"/>
    </row>
    <row r="42" spans="1:14" s="15" customFormat="1" ht="16.5" customHeight="1">
      <c r="A42" s="17"/>
      <c r="B42" s="17"/>
      <c r="C42" s="17"/>
      <c r="D42" s="17"/>
      <c r="E42" s="17"/>
      <c r="F42" s="17"/>
      <c r="G42" s="18"/>
      <c r="H42" s="157"/>
      <c r="I42" s="153"/>
      <c r="J42" s="233" t="s">
        <v>46</v>
      </c>
      <c r="K42" s="259">
        <f>'2017년 세입세출'!E107+'2017년 세입세출'!E108</f>
        <v>24637.200000000001</v>
      </c>
      <c r="L42" s="259">
        <f>'2017년 세입세출'!H107+'2017년 세입세출'!H108</f>
        <v>21068.080000000002</v>
      </c>
      <c r="M42" s="229">
        <f t="shared" ref="M42" si="19">L42-K42</f>
        <v>-3569.119999999999</v>
      </c>
      <c r="N42" s="231">
        <f t="shared" si="15"/>
        <v>-0.14486711152241322</v>
      </c>
    </row>
    <row r="43" spans="1:14" s="15" customFormat="1" ht="20.25" customHeight="1">
      <c r="A43" s="17"/>
      <c r="B43" s="17"/>
      <c r="C43" s="17"/>
      <c r="D43" s="17"/>
      <c r="E43" s="17"/>
      <c r="F43" s="17"/>
      <c r="G43" s="18"/>
      <c r="H43" s="158"/>
      <c r="I43" s="153"/>
      <c r="J43" s="234"/>
      <c r="K43" s="260"/>
      <c r="L43" s="260"/>
      <c r="M43" s="230"/>
      <c r="N43" s="232"/>
    </row>
    <row r="44" spans="1:14" s="15" customFormat="1" ht="17.25" customHeight="1">
      <c r="A44" s="17"/>
      <c r="B44" s="17"/>
      <c r="C44" s="17"/>
      <c r="D44" s="17"/>
      <c r="E44" s="17"/>
      <c r="F44" s="17"/>
      <c r="G44" s="18"/>
      <c r="H44" s="159"/>
      <c r="I44" s="146"/>
      <c r="J44" s="233" t="s">
        <v>47</v>
      </c>
      <c r="K44" s="259">
        <f>'2017년 세입세출'!E162+'2017년 세입세출'!E163</f>
        <v>29470</v>
      </c>
      <c r="L44" s="259">
        <f>'2017년 세입세출'!H162+'2017년 세입세출'!H163</f>
        <v>27515.100000000002</v>
      </c>
      <c r="M44" s="285">
        <f>L44-K44</f>
        <v>-1954.8999999999978</v>
      </c>
      <c r="N44" s="231">
        <f t="shared" si="15"/>
        <v>-6.6335256192738307E-2</v>
      </c>
    </row>
    <row r="45" spans="1:14" s="15" customFormat="1" ht="17.25" customHeight="1">
      <c r="A45" s="17"/>
      <c r="B45" s="17"/>
      <c r="C45" s="17"/>
      <c r="D45" s="17"/>
      <c r="E45" s="17"/>
      <c r="F45" s="17"/>
      <c r="G45" s="18"/>
      <c r="H45" s="158"/>
      <c r="I45" s="153"/>
      <c r="J45" s="234"/>
      <c r="K45" s="284"/>
      <c r="L45" s="260"/>
      <c r="M45" s="286"/>
      <c r="N45" s="232"/>
    </row>
    <row r="46" spans="1:14" s="15" customFormat="1" ht="33.75" customHeight="1">
      <c r="A46" s="17"/>
      <c r="B46" s="17"/>
      <c r="C46" s="17"/>
      <c r="D46" s="17"/>
      <c r="E46" s="17"/>
      <c r="F46" s="17"/>
      <c r="G46" s="18"/>
      <c r="H46" s="166" t="s">
        <v>49</v>
      </c>
      <c r="I46" s="167" t="s">
        <v>49</v>
      </c>
      <c r="J46" s="168"/>
      <c r="K46" s="169">
        <f>SUM(K47:K48)</f>
        <v>20000</v>
      </c>
      <c r="L46" s="169">
        <f>SUM(L47:L48)</f>
        <v>20000</v>
      </c>
      <c r="M46" s="209">
        <f>L46-K46</f>
        <v>0</v>
      </c>
      <c r="N46" s="170">
        <f>M46/K46</f>
        <v>0</v>
      </c>
    </row>
    <row r="47" spans="1:14" s="15" customFormat="1" ht="33.75" customHeight="1">
      <c r="A47" s="17"/>
      <c r="B47" s="17"/>
      <c r="C47" s="17"/>
      <c r="D47" s="17"/>
      <c r="E47" s="17"/>
      <c r="F47" s="17"/>
      <c r="G47" s="18"/>
      <c r="H47" s="171"/>
      <c r="I47" s="172"/>
      <c r="J47" s="173" t="s">
        <v>11</v>
      </c>
      <c r="K47" s="169">
        <f>'2017년 세입세출'!E175</f>
        <v>20000</v>
      </c>
      <c r="L47" s="174">
        <f>'2017년 세입세출'!H175</f>
        <v>19923.86</v>
      </c>
      <c r="M47" s="209">
        <f t="shared" ref="M47:M48" si="20">L47-K47</f>
        <v>-76.139999999999418</v>
      </c>
      <c r="N47" s="170">
        <f t="shared" ref="N47:N48" si="21">M47/K47</f>
        <v>-3.806999999999971E-3</v>
      </c>
    </row>
    <row r="48" spans="1:14" s="15" customFormat="1" ht="33.75" customHeight="1">
      <c r="A48" s="19"/>
      <c r="B48" s="19"/>
      <c r="C48" s="19"/>
      <c r="D48" s="19"/>
      <c r="E48" s="19"/>
      <c r="F48" s="19"/>
      <c r="G48" s="20"/>
      <c r="H48" s="171"/>
      <c r="I48" s="172"/>
      <c r="J48" s="173" t="s">
        <v>10</v>
      </c>
      <c r="K48" s="169">
        <v>0</v>
      </c>
      <c r="L48" s="174">
        <f>'2017년 세입세출'!H177</f>
        <v>76.14</v>
      </c>
      <c r="M48" s="209">
        <f t="shared" si="20"/>
        <v>76.14</v>
      </c>
      <c r="N48" s="170" t="e">
        <f t="shared" si="21"/>
        <v>#DIV/0!</v>
      </c>
    </row>
    <row r="49" spans="1:14" s="15" customFormat="1" ht="36" customHeight="1">
      <c r="A49" s="26"/>
      <c r="B49" s="26"/>
      <c r="C49" s="26"/>
      <c r="D49" s="26"/>
      <c r="E49" s="26"/>
      <c r="F49" s="26"/>
      <c r="G49" s="26"/>
      <c r="H49" s="27"/>
      <c r="I49" s="27"/>
      <c r="J49" s="28"/>
      <c r="K49" s="29"/>
      <c r="L49" s="30"/>
      <c r="M49" s="31"/>
      <c r="N49" s="32"/>
    </row>
    <row r="50" spans="1:14" s="15" customFormat="1" ht="36" customHeight="1">
      <c r="A50" s="26"/>
      <c r="B50" s="26"/>
      <c r="C50" s="26"/>
      <c r="D50" s="26"/>
      <c r="E50" s="26"/>
      <c r="F50" s="26"/>
      <c r="G50" s="26"/>
      <c r="H50" s="27"/>
      <c r="I50" s="27"/>
      <c r="J50" s="28"/>
      <c r="K50" s="29"/>
      <c r="L50" s="30"/>
      <c r="M50" s="31"/>
      <c r="N50" s="32"/>
    </row>
    <row r="51" spans="1:14" s="15" customFormat="1" ht="36" customHeight="1">
      <c r="A51" s="26"/>
      <c r="B51" s="26"/>
      <c r="C51" s="26"/>
      <c r="D51" s="26"/>
      <c r="E51" s="26"/>
      <c r="F51" s="26"/>
      <c r="G51" s="26"/>
      <c r="H51" s="27"/>
      <c r="I51" s="27"/>
      <c r="J51" s="28"/>
      <c r="K51" s="29"/>
      <c r="L51" s="30"/>
      <c r="M51" s="31"/>
      <c r="N51" s="32"/>
    </row>
  </sheetData>
  <mergeCells count="186">
    <mergeCell ref="J44:J45"/>
    <mergeCell ref="K44:K45"/>
    <mergeCell ref="L44:L45"/>
    <mergeCell ref="M44:M45"/>
    <mergeCell ref="N44:N45"/>
    <mergeCell ref="N38:N39"/>
    <mergeCell ref="J40:J41"/>
    <mergeCell ref="K40:K41"/>
    <mergeCell ref="N24:N25"/>
    <mergeCell ref="N42:N43"/>
    <mergeCell ref="N40:N41"/>
    <mergeCell ref="N36:N37"/>
    <mergeCell ref="N34:N35"/>
    <mergeCell ref="N26:N27"/>
    <mergeCell ref="J22:J23"/>
    <mergeCell ref="J24:J25"/>
    <mergeCell ref="K24:K25"/>
    <mergeCell ref="L24:L25"/>
    <mergeCell ref="M24:M25"/>
    <mergeCell ref="J42:J43"/>
    <mergeCell ref="K42:K43"/>
    <mergeCell ref="L42:L43"/>
    <mergeCell ref="M42:M43"/>
    <mergeCell ref="L40:L41"/>
    <mergeCell ref="M40:M41"/>
    <mergeCell ref="J36:J37"/>
    <mergeCell ref="K36:K37"/>
    <mergeCell ref="L36:L37"/>
    <mergeCell ref="M36:M37"/>
    <mergeCell ref="J26:J27"/>
    <mergeCell ref="K26:K27"/>
    <mergeCell ref="L26:L27"/>
    <mergeCell ref="M26:M27"/>
    <mergeCell ref="H38:H39"/>
    <mergeCell ref="I38:I39"/>
    <mergeCell ref="K38:K39"/>
    <mergeCell ref="L38:L39"/>
    <mergeCell ref="M38:M39"/>
    <mergeCell ref="J34:J35"/>
    <mergeCell ref="K34:K35"/>
    <mergeCell ref="L34:L35"/>
    <mergeCell ref="M34:M35"/>
    <mergeCell ref="A30:A31"/>
    <mergeCell ref="B30:B31"/>
    <mergeCell ref="C30:C31"/>
    <mergeCell ref="D30:D31"/>
    <mergeCell ref="E30:E31"/>
    <mergeCell ref="F30:G30"/>
    <mergeCell ref="A29:G29"/>
    <mergeCell ref="H29:N29"/>
    <mergeCell ref="H32:H33"/>
    <mergeCell ref="I32:I33"/>
    <mergeCell ref="K32:K33"/>
    <mergeCell ref="L32:L33"/>
    <mergeCell ref="M32:M33"/>
    <mergeCell ref="H30:H31"/>
    <mergeCell ref="I30:I31"/>
    <mergeCell ref="J30:J31"/>
    <mergeCell ref="K30:K31"/>
    <mergeCell ref="L30:L31"/>
    <mergeCell ref="M30:N30"/>
    <mergeCell ref="N32:N33"/>
    <mergeCell ref="N18:N19"/>
    <mergeCell ref="A22:A23"/>
    <mergeCell ref="B22:B23"/>
    <mergeCell ref="C22:C23"/>
    <mergeCell ref="D22:D23"/>
    <mergeCell ref="E22:E23"/>
    <mergeCell ref="F22:F23"/>
    <mergeCell ref="G22:G23"/>
    <mergeCell ref="H22:H23"/>
    <mergeCell ref="A18:A19"/>
    <mergeCell ref="B18:B19"/>
    <mergeCell ref="C18:C19"/>
    <mergeCell ref="J20:J21"/>
    <mergeCell ref="K20:K21"/>
    <mergeCell ref="L20:L21"/>
    <mergeCell ref="M20:M21"/>
    <mergeCell ref="N20:N21"/>
    <mergeCell ref="I22:I23"/>
    <mergeCell ref="K22:K23"/>
    <mergeCell ref="L22:L23"/>
    <mergeCell ref="M22:M23"/>
    <mergeCell ref="N22:N23"/>
    <mergeCell ref="D20:D21"/>
    <mergeCell ref="E20:E21"/>
    <mergeCell ref="F20:F21"/>
    <mergeCell ref="G20:G21"/>
    <mergeCell ref="J18:J19"/>
    <mergeCell ref="K18:K19"/>
    <mergeCell ref="L18:L19"/>
    <mergeCell ref="M18:M19"/>
    <mergeCell ref="G18:G19"/>
    <mergeCell ref="H18:H19"/>
    <mergeCell ref="I18:I19"/>
    <mergeCell ref="D18:D19"/>
    <mergeCell ref="E18:E19"/>
    <mergeCell ref="F18:F19"/>
    <mergeCell ref="N14:N15"/>
    <mergeCell ref="A16:A17"/>
    <mergeCell ref="B16:B17"/>
    <mergeCell ref="C16:C17"/>
    <mergeCell ref="D16:D17"/>
    <mergeCell ref="E16:E17"/>
    <mergeCell ref="F16:F17"/>
    <mergeCell ref="M16:M17"/>
    <mergeCell ref="N16:N17"/>
    <mergeCell ref="J16:J17"/>
    <mergeCell ref="K16:K17"/>
    <mergeCell ref="L16:L17"/>
    <mergeCell ref="G16:G17"/>
    <mergeCell ref="C14:C15"/>
    <mergeCell ref="D14:D15"/>
    <mergeCell ref="E14:E15"/>
    <mergeCell ref="F14:F15"/>
    <mergeCell ref="G14:G15"/>
    <mergeCell ref="J14:J15"/>
    <mergeCell ref="K14:K15"/>
    <mergeCell ref="L14:L15"/>
    <mergeCell ref="M14:M15"/>
    <mergeCell ref="J8:J9"/>
    <mergeCell ref="K8:K9"/>
    <mergeCell ref="L8:L9"/>
    <mergeCell ref="M8:M9"/>
    <mergeCell ref="M10:M11"/>
    <mergeCell ref="N10:N11"/>
    <mergeCell ref="A12:A13"/>
    <mergeCell ref="B12:B13"/>
    <mergeCell ref="C12:C13"/>
    <mergeCell ref="D12:D13"/>
    <mergeCell ref="E12:E13"/>
    <mergeCell ref="F12:F13"/>
    <mergeCell ref="G12:G13"/>
    <mergeCell ref="J12:J13"/>
    <mergeCell ref="K12:K13"/>
    <mergeCell ref="L12:L13"/>
    <mergeCell ref="M12:M13"/>
    <mergeCell ref="N12:N13"/>
    <mergeCell ref="C10:C11"/>
    <mergeCell ref="D10:D11"/>
    <mergeCell ref="E10:E11"/>
    <mergeCell ref="F10:F11"/>
    <mergeCell ref="G10:G11"/>
    <mergeCell ref="I10:I11"/>
    <mergeCell ref="J10:J11"/>
    <mergeCell ref="K10:K11"/>
    <mergeCell ref="L10:L11"/>
    <mergeCell ref="A6:A7"/>
    <mergeCell ref="B6:B7"/>
    <mergeCell ref="C6:C7"/>
    <mergeCell ref="D6:D7"/>
    <mergeCell ref="E6:E7"/>
    <mergeCell ref="L6:L7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F6:F7"/>
    <mergeCell ref="G6:G7"/>
    <mergeCell ref="H6:H7"/>
    <mergeCell ref="I6:I7"/>
    <mergeCell ref="J6:J7"/>
    <mergeCell ref="K6:K7"/>
    <mergeCell ref="N8:N9"/>
    <mergeCell ref="H8:H9"/>
    <mergeCell ref="I8:I9"/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</mergeCells>
  <phoneticPr fontId="3" type="noConversion"/>
  <pageMargins left="0.25" right="0.25" top="0.75" bottom="0.75" header="0.3" footer="0.3"/>
  <pageSetup paperSize="9" orientation="landscape" r:id="rId1"/>
  <rowBreaks count="1" manualBreakCount="1">
    <brk id="27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4"/>
  <sheetViews>
    <sheetView zoomScaleNormal="100" workbookViewId="0">
      <selection activeCell="M9" sqref="M9"/>
    </sheetView>
  </sheetViews>
  <sheetFormatPr defaultRowHeight="13.5"/>
  <cols>
    <col min="1" max="2" width="5.375" style="1" customWidth="1"/>
    <col min="3" max="3" width="8.25" style="1" customWidth="1"/>
    <col min="4" max="4" width="7.75" style="1" customWidth="1"/>
    <col min="5" max="5" width="9.5" style="2" customWidth="1"/>
    <col min="6" max="6" width="21.5" style="1" customWidth="1"/>
    <col min="7" max="7" width="11.75" style="1" customWidth="1"/>
    <col min="8" max="8" width="8.875" style="96" customWidth="1"/>
    <col min="9" max="9" width="21.5" style="1" customWidth="1"/>
    <col min="10" max="10" width="12.75" style="1" customWidth="1"/>
    <col min="11" max="11" width="8" style="2" customWidth="1"/>
    <col min="12" max="12" width="10.5" style="1" customWidth="1"/>
    <col min="13" max="13" width="11.25" style="1" bestFit="1" customWidth="1"/>
    <col min="14" max="14" width="10.625" style="1" customWidth="1"/>
    <col min="15" max="15" width="11.25" style="1" bestFit="1" customWidth="1"/>
    <col min="16" max="16384" width="9" style="1"/>
  </cols>
  <sheetData>
    <row r="1" spans="1:12" ht="30" customHeight="1">
      <c r="A1" s="340" t="s">
        <v>166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</row>
    <row r="2" spans="1:12" ht="30" customHeight="1">
      <c r="A2" s="87" t="s">
        <v>51</v>
      </c>
      <c r="B2" s="36"/>
      <c r="C2" s="36"/>
      <c r="D2" s="36"/>
      <c r="E2" s="96"/>
      <c r="F2" s="36"/>
      <c r="G2" s="60"/>
      <c r="I2" s="36"/>
      <c r="J2" s="60"/>
      <c r="K2" s="60" t="s">
        <v>0</v>
      </c>
    </row>
    <row r="3" spans="1:12" ht="30" customHeight="1">
      <c r="A3" s="297" t="s">
        <v>52</v>
      </c>
      <c r="B3" s="297" t="s">
        <v>53</v>
      </c>
      <c r="C3" s="297" t="s">
        <v>54</v>
      </c>
      <c r="D3" s="333" t="s">
        <v>55</v>
      </c>
      <c r="E3" s="73" t="s">
        <v>141</v>
      </c>
      <c r="F3" s="308" t="s">
        <v>167</v>
      </c>
      <c r="G3" s="309"/>
      <c r="H3" s="73" t="s">
        <v>143</v>
      </c>
      <c r="I3" s="308" t="s">
        <v>176</v>
      </c>
      <c r="J3" s="309"/>
      <c r="K3" s="338" t="s">
        <v>149</v>
      </c>
    </row>
    <row r="4" spans="1:12" ht="30" customHeight="1">
      <c r="A4" s="307"/>
      <c r="B4" s="307"/>
      <c r="C4" s="307"/>
      <c r="D4" s="334"/>
      <c r="E4" s="73" t="s">
        <v>142</v>
      </c>
      <c r="F4" s="310"/>
      <c r="G4" s="311"/>
      <c r="H4" s="73" t="s">
        <v>144</v>
      </c>
      <c r="I4" s="310"/>
      <c r="J4" s="311"/>
      <c r="K4" s="339"/>
    </row>
    <row r="5" spans="1:12" ht="23.25" customHeight="1">
      <c r="A5" s="331" t="s">
        <v>56</v>
      </c>
      <c r="B5" s="331"/>
      <c r="C5" s="331" t="s">
        <v>57</v>
      </c>
      <c r="D5" s="342"/>
      <c r="E5" s="97">
        <f>E7+E9+E13+E11</f>
        <v>596857</v>
      </c>
      <c r="F5" s="98"/>
      <c r="G5" s="137">
        <f>G7</f>
        <v>596857000</v>
      </c>
      <c r="H5" s="97">
        <f>H7+H9+H13+H11</f>
        <v>596857</v>
      </c>
      <c r="I5" s="98"/>
      <c r="J5" s="137">
        <f>J7</f>
        <v>596857000</v>
      </c>
      <c r="K5" s="97">
        <f>K7+K9+K13+K11</f>
        <v>0</v>
      </c>
    </row>
    <row r="6" spans="1:12" ht="23.25" customHeight="1">
      <c r="A6" s="325"/>
      <c r="B6" s="325"/>
      <c r="C6" s="325"/>
      <c r="D6" s="343"/>
      <c r="E6" s="97">
        <f>E8+E10+E14+E12</f>
        <v>155468.65</v>
      </c>
      <c r="F6" s="98"/>
      <c r="G6" s="133">
        <f>G9+G11+G13</f>
        <v>155468650</v>
      </c>
      <c r="H6" s="97">
        <f>H8+H10+H14+H12</f>
        <v>117100.935</v>
      </c>
      <c r="I6" s="98"/>
      <c r="J6" s="133">
        <f>J9+J11+J13</f>
        <v>117100935</v>
      </c>
      <c r="K6" s="97">
        <f>K8+K10+K14+K12</f>
        <v>-38367.714999999997</v>
      </c>
    </row>
    <row r="7" spans="1:12" ht="36.75" customHeight="1">
      <c r="A7" s="331" t="s">
        <v>58</v>
      </c>
      <c r="B7" s="331" t="s">
        <v>58</v>
      </c>
      <c r="C7" s="331" t="s">
        <v>59</v>
      </c>
      <c r="D7" s="335"/>
      <c r="E7" s="202">
        <f>G7/1000</f>
        <v>596857</v>
      </c>
      <c r="F7" s="287" t="s">
        <v>60</v>
      </c>
      <c r="G7" s="336">
        <v>596857000</v>
      </c>
      <c r="H7" s="99">
        <f>J7/1000</f>
        <v>596857</v>
      </c>
      <c r="I7" s="287" t="s">
        <v>60</v>
      </c>
      <c r="J7" s="336">
        <v>596857000</v>
      </c>
      <c r="K7" s="99">
        <f t="shared" ref="K7:K13" si="0">E7-H7</f>
        <v>0</v>
      </c>
      <c r="L7" s="8"/>
    </row>
    <row r="8" spans="1:12" ht="36.75" customHeight="1">
      <c r="A8" s="325"/>
      <c r="B8" s="325"/>
      <c r="C8" s="324"/>
      <c r="D8" s="316"/>
      <c r="E8" s="203">
        <v>0</v>
      </c>
      <c r="F8" s="347"/>
      <c r="G8" s="337"/>
      <c r="H8" s="100">
        <v>0</v>
      </c>
      <c r="I8" s="347"/>
      <c r="J8" s="337"/>
      <c r="K8" s="100">
        <f>E8-H8</f>
        <v>0</v>
      </c>
      <c r="L8" s="7"/>
    </row>
    <row r="9" spans="1:12" ht="36.75" customHeight="1">
      <c r="A9" s="331" t="s">
        <v>61</v>
      </c>
      <c r="B9" s="331" t="s">
        <v>61</v>
      </c>
      <c r="C9" s="331" t="s">
        <v>61</v>
      </c>
      <c r="D9" s="332"/>
      <c r="E9" s="204">
        <v>0</v>
      </c>
      <c r="F9" s="287" t="s">
        <v>62</v>
      </c>
      <c r="G9" s="322">
        <v>124998510</v>
      </c>
      <c r="H9" s="101">
        <v>0</v>
      </c>
      <c r="I9" s="287" t="s">
        <v>62</v>
      </c>
      <c r="J9" s="322">
        <v>86403273</v>
      </c>
      <c r="K9" s="101">
        <f t="shared" si="0"/>
        <v>0</v>
      </c>
      <c r="L9" s="7"/>
    </row>
    <row r="10" spans="1:12" ht="36.75" customHeight="1">
      <c r="A10" s="325"/>
      <c r="B10" s="325"/>
      <c r="C10" s="325"/>
      <c r="D10" s="313"/>
      <c r="E10" s="202">
        <f>G9/1000</f>
        <v>124998.51</v>
      </c>
      <c r="F10" s="288"/>
      <c r="G10" s="323"/>
      <c r="H10" s="99">
        <f>J9/1000</f>
        <v>86403.273000000001</v>
      </c>
      <c r="I10" s="288"/>
      <c r="J10" s="323"/>
      <c r="K10" s="99">
        <f>H10-E10</f>
        <v>-38595.236999999994</v>
      </c>
      <c r="L10" s="7"/>
    </row>
    <row r="11" spans="1:12" ht="36.75" customHeight="1">
      <c r="A11" s="329" t="s">
        <v>63</v>
      </c>
      <c r="B11" s="329" t="s">
        <v>63</v>
      </c>
      <c r="C11" s="329" t="s">
        <v>63</v>
      </c>
      <c r="D11" s="330"/>
      <c r="E11" s="202">
        <v>0</v>
      </c>
      <c r="F11" s="287" t="s">
        <v>64</v>
      </c>
      <c r="G11" s="322">
        <v>30320140</v>
      </c>
      <c r="H11" s="99">
        <v>0</v>
      </c>
      <c r="I11" s="287" t="s">
        <v>64</v>
      </c>
      <c r="J11" s="322">
        <v>30547662</v>
      </c>
      <c r="K11" s="99">
        <f t="shared" si="0"/>
        <v>0</v>
      </c>
      <c r="L11" s="7"/>
    </row>
    <row r="12" spans="1:12" ht="36.75" customHeight="1">
      <c r="A12" s="329"/>
      <c r="B12" s="329"/>
      <c r="C12" s="329"/>
      <c r="D12" s="330"/>
      <c r="E12" s="202">
        <f>G11/1000</f>
        <v>30320.14</v>
      </c>
      <c r="F12" s="288"/>
      <c r="G12" s="323"/>
      <c r="H12" s="99">
        <f>J11/1000</f>
        <v>30547.662</v>
      </c>
      <c r="I12" s="288"/>
      <c r="J12" s="323"/>
      <c r="K12" s="99">
        <f>H12-E12</f>
        <v>227.52200000000084</v>
      </c>
      <c r="L12" s="7"/>
    </row>
    <row r="13" spans="1:12" ht="36.75" customHeight="1">
      <c r="A13" s="324" t="s">
        <v>65</v>
      </c>
      <c r="B13" s="326" t="s">
        <v>65</v>
      </c>
      <c r="C13" s="324" t="s">
        <v>65</v>
      </c>
      <c r="D13" s="328"/>
      <c r="E13" s="204">
        <v>0</v>
      </c>
      <c r="F13" s="287" t="s">
        <v>66</v>
      </c>
      <c r="G13" s="322">
        <v>150000</v>
      </c>
      <c r="H13" s="101">
        <v>0</v>
      </c>
      <c r="I13" s="287" t="s">
        <v>66</v>
      </c>
      <c r="J13" s="322">
        <v>150000</v>
      </c>
      <c r="K13" s="101">
        <f t="shared" si="0"/>
        <v>0</v>
      </c>
      <c r="L13" s="7"/>
    </row>
    <row r="14" spans="1:12" ht="36.75" customHeight="1">
      <c r="A14" s="325"/>
      <c r="B14" s="327"/>
      <c r="C14" s="325"/>
      <c r="D14" s="313"/>
      <c r="E14" s="202">
        <f>G13/1000</f>
        <v>150</v>
      </c>
      <c r="F14" s="288"/>
      <c r="G14" s="323"/>
      <c r="H14" s="99">
        <f>J13/1000</f>
        <v>150</v>
      </c>
      <c r="I14" s="288"/>
      <c r="J14" s="323"/>
      <c r="K14" s="99">
        <f>H14-E14</f>
        <v>0</v>
      </c>
      <c r="L14" s="7"/>
    </row>
    <row r="15" spans="1:12" ht="27" customHeight="1">
      <c r="A15" s="106"/>
      <c r="B15" s="106"/>
      <c r="C15" s="106"/>
      <c r="D15" s="55"/>
      <c r="E15" s="138"/>
      <c r="F15" s="139"/>
      <c r="G15" s="140"/>
      <c r="H15" s="138"/>
      <c r="I15" s="139"/>
      <c r="J15" s="140"/>
      <c r="K15" s="138"/>
      <c r="L15" s="7"/>
    </row>
    <row r="16" spans="1:12" ht="16.5" customHeight="1">
      <c r="A16" s="87" t="s">
        <v>67</v>
      </c>
      <c r="B16" s="87"/>
      <c r="C16" s="88" t="s">
        <v>68</v>
      </c>
      <c r="D16" s="88"/>
      <c r="E16" s="76"/>
      <c r="F16" s="59"/>
      <c r="G16" s="60"/>
      <c r="H16" s="76"/>
      <c r="I16" s="59"/>
      <c r="J16" s="60"/>
      <c r="K16" s="60" t="s">
        <v>0</v>
      </c>
      <c r="L16" s="7"/>
    </row>
    <row r="17" spans="1:15" ht="21" customHeight="1">
      <c r="A17" s="297" t="s">
        <v>69</v>
      </c>
      <c r="B17" s="297" t="s">
        <v>70</v>
      </c>
      <c r="C17" s="297" t="s">
        <v>71</v>
      </c>
      <c r="D17" s="297" t="s">
        <v>1</v>
      </c>
      <c r="E17" s="73" t="s">
        <v>141</v>
      </c>
      <c r="F17" s="308" t="s">
        <v>167</v>
      </c>
      <c r="G17" s="309"/>
      <c r="H17" s="73" t="s">
        <v>143</v>
      </c>
      <c r="I17" s="308" t="s">
        <v>176</v>
      </c>
      <c r="J17" s="309"/>
      <c r="K17" s="338" t="s">
        <v>149</v>
      </c>
      <c r="L17" s="7"/>
    </row>
    <row r="18" spans="1:15" ht="21" customHeight="1">
      <c r="A18" s="307"/>
      <c r="B18" s="307"/>
      <c r="C18" s="307"/>
      <c r="D18" s="307"/>
      <c r="E18" s="73" t="s">
        <v>142</v>
      </c>
      <c r="F18" s="310"/>
      <c r="G18" s="311"/>
      <c r="H18" s="73" t="s">
        <v>144</v>
      </c>
      <c r="I18" s="310"/>
      <c r="J18" s="311"/>
      <c r="K18" s="339"/>
      <c r="L18" s="7"/>
    </row>
    <row r="19" spans="1:15" ht="16.5" customHeight="1">
      <c r="A19" s="312" t="s">
        <v>72</v>
      </c>
      <c r="B19" s="297"/>
      <c r="C19" s="312" t="s">
        <v>68</v>
      </c>
      <c r="D19" s="182"/>
      <c r="E19" s="191">
        <f>SUM(E21,E65,E78,E84)</f>
        <v>596857</v>
      </c>
      <c r="F19" s="136"/>
      <c r="G19" s="137">
        <f>G21+G78+G84+G171</f>
        <v>596857000</v>
      </c>
      <c r="H19" s="191">
        <f>SUM(H21,H65,H78,H84)</f>
        <v>596857</v>
      </c>
      <c r="I19" s="136"/>
      <c r="J19" s="137">
        <f>J21+J78+J84+J171</f>
        <v>596857000</v>
      </c>
      <c r="K19" s="191">
        <f>SUM(K21,K65,K78,K84)</f>
        <v>-6336.00000000001</v>
      </c>
      <c r="L19" s="5"/>
    </row>
    <row r="20" spans="1:15" ht="16.5" customHeight="1">
      <c r="A20" s="313"/>
      <c r="B20" s="307"/>
      <c r="C20" s="313"/>
      <c r="D20" s="194"/>
      <c r="E20" s="191">
        <f>SUM(E22,E79,E85,E171)</f>
        <v>155468.65</v>
      </c>
      <c r="F20" s="57"/>
      <c r="G20" s="133">
        <f>G22+G79+G85+G172</f>
        <v>155468650</v>
      </c>
      <c r="H20" s="191">
        <f>SUM(H22,H79,H85,H171)</f>
        <v>117100.93500000001</v>
      </c>
      <c r="I20" s="57"/>
      <c r="J20" s="133">
        <f>J22+J79+J85+J172</f>
        <v>117100935</v>
      </c>
      <c r="K20" s="191">
        <f>SUM(K22,K79,K85,K171)</f>
        <v>-38367.714999999997</v>
      </c>
      <c r="L20" s="5"/>
    </row>
    <row r="21" spans="1:15" ht="16.5" customHeight="1">
      <c r="A21" s="312" t="s">
        <v>73</v>
      </c>
      <c r="B21" s="312"/>
      <c r="C21" s="312"/>
      <c r="D21" s="182"/>
      <c r="E21" s="191">
        <f>SUM(E23,E65)</f>
        <v>494297.00000000006</v>
      </c>
      <c r="F21" s="37"/>
      <c r="G21" s="92">
        <f>G23+G65</f>
        <v>494297000</v>
      </c>
      <c r="H21" s="191">
        <f>SUM(H23,H65)</f>
        <v>494297</v>
      </c>
      <c r="I21" s="37"/>
      <c r="J21" s="92">
        <f>J23+J65</f>
        <v>494297000</v>
      </c>
      <c r="K21" s="191">
        <f>SUM(K23,K65)</f>
        <v>-1.0913936421275139E-11</v>
      </c>
      <c r="L21" s="5"/>
    </row>
    <row r="22" spans="1:15" ht="16.5" customHeight="1">
      <c r="A22" s="313"/>
      <c r="B22" s="313"/>
      <c r="C22" s="313"/>
      <c r="D22" s="194"/>
      <c r="E22" s="191">
        <f>SUM(E24,E66)</f>
        <v>80061.45</v>
      </c>
      <c r="F22" s="38"/>
      <c r="G22" s="48">
        <f>G24+G66</f>
        <v>80061450</v>
      </c>
      <c r="H22" s="191">
        <f>SUM(H24,H66)</f>
        <v>46829.380000000012</v>
      </c>
      <c r="I22" s="38"/>
      <c r="J22" s="48">
        <f>J24+J66</f>
        <v>46829380</v>
      </c>
      <c r="K22" s="191">
        <f>SUM(K24,K66)</f>
        <v>-33232.069999999992</v>
      </c>
      <c r="L22" s="5"/>
    </row>
    <row r="23" spans="1:15" ht="18.75" customHeight="1">
      <c r="A23" s="182"/>
      <c r="B23" s="312" t="s">
        <v>74</v>
      </c>
      <c r="C23" s="193"/>
      <c r="D23" s="193"/>
      <c r="E23" s="191">
        <f>SUM(E25,E30,E46,E49,E54)</f>
        <v>494297.00000000006</v>
      </c>
      <c r="F23" s="37"/>
      <c r="G23" s="46">
        <f>SUM(G29,G41,G52,G63)</f>
        <v>494297000</v>
      </c>
      <c r="H23" s="191">
        <f>SUM(H25,H30,H46,H49,H54)</f>
        <v>494297</v>
      </c>
      <c r="I23" s="37"/>
      <c r="J23" s="46">
        <f>SUM(J29,J41,J52,J63)</f>
        <v>494297000</v>
      </c>
      <c r="K23" s="191">
        <f>SUM(K25,K30,K46,K49,K54)</f>
        <v>-1.0913936421275139E-11</v>
      </c>
      <c r="L23" s="6"/>
      <c r="M23" s="6"/>
      <c r="N23" s="6"/>
      <c r="O23" s="6"/>
    </row>
    <row r="24" spans="1:15" ht="18.75" customHeight="1">
      <c r="A24" s="78" t="s">
        <v>68</v>
      </c>
      <c r="B24" s="313"/>
      <c r="C24" s="82"/>
      <c r="D24" s="82"/>
      <c r="E24" s="191">
        <f>SUM(E26,E31,E48,E52,E56)</f>
        <v>77061.45</v>
      </c>
      <c r="F24" s="38"/>
      <c r="G24" s="43">
        <f>SUM(G42,G48,G53,G64)</f>
        <v>77061450</v>
      </c>
      <c r="H24" s="191">
        <f>SUM(H26,H31,H48,H52,H56)</f>
        <v>46810.900000000009</v>
      </c>
      <c r="I24" s="38"/>
      <c r="J24" s="43">
        <f>SUM(J42,J48,J53,J64)</f>
        <v>46810900</v>
      </c>
      <c r="K24" s="191">
        <f>SUM(K26,K31,K48,K52,K56)</f>
        <v>-30250.549999999996</v>
      </c>
      <c r="L24" s="7"/>
      <c r="M24" s="7"/>
      <c r="N24" s="7"/>
      <c r="O24" s="7"/>
    </row>
    <row r="25" spans="1:15" ht="18.75" customHeight="1">
      <c r="A25" s="78"/>
      <c r="B25" s="78"/>
      <c r="C25" s="312" t="s">
        <v>75</v>
      </c>
      <c r="D25" s="182"/>
      <c r="E25" s="69">
        <f>G29/1000</f>
        <v>381565.32</v>
      </c>
      <c r="F25" s="33" t="s">
        <v>145</v>
      </c>
      <c r="G25" s="35">
        <v>286174000</v>
      </c>
      <c r="H25" s="69">
        <f>J29/1000</f>
        <v>374306.31</v>
      </c>
      <c r="I25" s="33" t="s">
        <v>145</v>
      </c>
      <c r="J25" s="35">
        <v>320834000</v>
      </c>
      <c r="K25" s="69">
        <f>H25-E25</f>
        <v>-7259.0100000000093</v>
      </c>
      <c r="L25" s="8"/>
      <c r="M25" s="8"/>
      <c r="N25" s="8"/>
      <c r="O25" s="8"/>
    </row>
    <row r="26" spans="1:15" ht="18.75" customHeight="1">
      <c r="A26" s="78"/>
      <c r="B26" s="78"/>
      <c r="C26" s="313"/>
      <c r="D26" s="194"/>
      <c r="E26" s="69"/>
      <c r="F26" s="33" t="s">
        <v>76</v>
      </c>
      <c r="G26" s="35">
        <v>95391320</v>
      </c>
      <c r="H26" s="69"/>
      <c r="I26" s="33" t="s">
        <v>76</v>
      </c>
      <c r="J26" s="35">
        <v>53472310</v>
      </c>
      <c r="K26" s="69">
        <f>H26-E26</f>
        <v>0</v>
      </c>
      <c r="L26" s="8"/>
      <c r="M26" s="8"/>
      <c r="N26" s="8"/>
      <c r="O26" s="8"/>
    </row>
    <row r="27" spans="1:15" s="3" customFormat="1" ht="18.75" customHeight="1">
      <c r="A27" s="78"/>
      <c r="B27" s="78"/>
      <c r="C27" s="83"/>
      <c r="D27" s="83"/>
      <c r="E27" s="72"/>
      <c r="F27" s="33"/>
      <c r="G27" s="35"/>
      <c r="H27" s="72"/>
      <c r="I27" s="33"/>
      <c r="J27" s="35"/>
      <c r="K27" s="72"/>
    </row>
    <row r="28" spans="1:15" s="3" customFormat="1" ht="18.75" customHeight="1">
      <c r="A28" s="78"/>
      <c r="B28" s="64"/>
      <c r="C28" s="83"/>
      <c r="D28" s="83"/>
      <c r="E28" s="72"/>
      <c r="F28" s="64"/>
      <c r="G28" s="64"/>
      <c r="H28" s="72"/>
      <c r="I28" s="64"/>
      <c r="J28" s="64"/>
      <c r="K28" s="72"/>
    </row>
    <row r="29" spans="1:15" s="3" customFormat="1" ht="18.75" customHeight="1">
      <c r="A29" s="78"/>
      <c r="B29" s="64"/>
      <c r="C29" s="82"/>
      <c r="D29" s="82"/>
      <c r="E29" s="192"/>
      <c r="F29" s="112" t="s">
        <v>146</v>
      </c>
      <c r="G29" s="58">
        <f>SUM(G25:G27)</f>
        <v>381565320</v>
      </c>
      <c r="H29" s="192"/>
      <c r="I29" s="112" t="s">
        <v>146</v>
      </c>
      <c r="J29" s="58">
        <f>SUM(J25:J27)</f>
        <v>374306310</v>
      </c>
      <c r="K29" s="192"/>
    </row>
    <row r="30" spans="1:15" s="3" customFormat="1" ht="18.75" customHeight="1">
      <c r="A30" s="184"/>
      <c r="B30" s="78"/>
      <c r="C30" s="312" t="s">
        <v>77</v>
      </c>
      <c r="D30" s="182"/>
      <c r="E30" s="69">
        <f>(G41)/1000</f>
        <v>48537.4</v>
      </c>
      <c r="F30" s="49" t="s">
        <v>78</v>
      </c>
      <c r="G30" s="35">
        <v>4320000</v>
      </c>
      <c r="H30" s="69">
        <f>J41/1000</f>
        <v>52182</v>
      </c>
      <c r="I30" s="49" t="s">
        <v>78</v>
      </c>
      <c r="J30" s="35">
        <v>4560000</v>
      </c>
      <c r="K30" s="69">
        <f>H30-E30</f>
        <v>3644.5999999999985</v>
      </c>
    </row>
    <row r="31" spans="1:15" s="3" customFormat="1" ht="18.75" customHeight="1">
      <c r="A31" s="184"/>
      <c r="B31" s="78"/>
      <c r="C31" s="313"/>
      <c r="D31" s="194"/>
      <c r="E31" s="69">
        <f>G42/1000</f>
        <v>53972.4</v>
      </c>
      <c r="F31" s="50" t="s">
        <v>79</v>
      </c>
      <c r="G31" s="94">
        <v>28617400</v>
      </c>
      <c r="H31" s="69">
        <f>J42/1000</f>
        <v>30581.49</v>
      </c>
      <c r="I31" s="50" t="s">
        <v>79</v>
      </c>
      <c r="J31" s="94">
        <v>32022000</v>
      </c>
      <c r="K31" s="69">
        <f>H31-E31</f>
        <v>-23390.91</v>
      </c>
    </row>
    <row r="32" spans="1:15" s="3" customFormat="1" ht="18.75" customHeight="1">
      <c r="A32" s="78"/>
      <c r="B32" s="78"/>
      <c r="C32" s="74"/>
      <c r="D32" s="74"/>
      <c r="E32" s="74"/>
      <c r="F32" s="50" t="s">
        <v>80</v>
      </c>
      <c r="G32" s="35">
        <v>15600000</v>
      </c>
      <c r="H32" s="74"/>
      <c r="I32" s="50" t="s">
        <v>80</v>
      </c>
      <c r="J32" s="35">
        <v>15600000</v>
      </c>
      <c r="K32" s="74"/>
    </row>
    <row r="33" spans="1:12" s="3" customFormat="1" ht="18.75" customHeight="1">
      <c r="A33" s="78"/>
      <c r="B33" s="78"/>
      <c r="C33" s="193"/>
      <c r="D33" s="193"/>
      <c r="E33" s="72"/>
      <c r="F33" s="49" t="s">
        <v>81</v>
      </c>
      <c r="G33" s="102">
        <v>7200000</v>
      </c>
      <c r="H33" s="72"/>
      <c r="I33" s="49" t="s">
        <v>81</v>
      </c>
      <c r="J33" s="102">
        <v>7200000</v>
      </c>
      <c r="K33" s="72"/>
    </row>
    <row r="34" spans="1:12" s="3" customFormat="1" ht="18.75" customHeight="1">
      <c r="A34" s="78"/>
      <c r="B34" s="78"/>
      <c r="C34" s="193"/>
      <c r="D34" s="193"/>
      <c r="E34" s="72"/>
      <c r="F34" s="50" t="s">
        <v>82</v>
      </c>
      <c r="G34" s="102">
        <v>11923920</v>
      </c>
      <c r="H34" s="72"/>
      <c r="I34" s="50" t="s">
        <v>82</v>
      </c>
      <c r="J34" s="102">
        <v>13318500</v>
      </c>
      <c r="K34" s="72"/>
      <c r="L34" s="4"/>
    </row>
    <row r="35" spans="1:12" s="3" customFormat="1" ht="18.75" customHeight="1">
      <c r="A35" s="78"/>
      <c r="B35" s="78"/>
      <c r="C35" s="193"/>
      <c r="D35" s="193"/>
      <c r="E35" s="72"/>
      <c r="F35" s="50" t="s">
        <v>83</v>
      </c>
      <c r="G35" s="102">
        <v>3900000</v>
      </c>
      <c r="H35" s="72"/>
      <c r="I35" s="50" t="s">
        <v>83</v>
      </c>
      <c r="J35" s="102">
        <v>3900000</v>
      </c>
      <c r="K35" s="72"/>
      <c r="L35" s="4"/>
    </row>
    <row r="36" spans="1:12" s="3" customFormat="1" ht="18.75" customHeight="1">
      <c r="A36" s="78"/>
      <c r="B36" s="78"/>
      <c r="C36" s="193"/>
      <c r="D36" s="193"/>
      <c r="E36" s="72"/>
      <c r="F36" s="50" t="s">
        <v>84</v>
      </c>
      <c r="G36" s="102">
        <v>3900000</v>
      </c>
      <c r="H36" s="72"/>
      <c r="I36" s="50" t="s">
        <v>84</v>
      </c>
      <c r="J36" s="102">
        <v>3900000</v>
      </c>
      <c r="K36" s="72"/>
      <c r="L36" s="51"/>
    </row>
    <row r="37" spans="1:12" s="3" customFormat="1" ht="18.75" customHeight="1">
      <c r="A37" s="78"/>
      <c r="B37" s="78"/>
      <c r="C37" s="193"/>
      <c r="D37" s="193"/>
      <c r="E37" s="72"/>
      <c r="F37" s="50" t="s">
        <v>85</v>
      </c>
      <c r="G37" s="102">
        <v>360000</v>
      </c>
      <c r="H37" s="72"/>
      <c r="I37" s="50" t="s">
        <v>85</v>
      </c>
      <c r="J37" s="102">
        <v>360000</v>
      </c>
      <c r="K37" s="72"/>
      <c r="L37" s="51"/>
    </row>
    <row r="38" spans="1:12" s="3" customFormat="1" ht="18.75" customHeight="1">
      <c r="A38" s="78"/>
      <c r="B38" s="78"/>
      <c r="C38" s="193"/>
      <c r="D38" s="193"/>
      <c r="E38" s="72"/>
      <c r="F38" s="61" t="s">
        <v>86</v>
      </c>
      <c r="G38" s="62">
        <v>26688480</v>
      </c>
      <c r="H38" s="72"/>
      <c r="I38" s="61" t="s">
        <v>86</v>
      </c>
      <c r="J38" s="62">
        <v>1902990</v>
      </c>
      <c r="K38" s="72"/>
      <c r="L38" s="51"/>
    </row>
    <row r="39" spans="1:12" s="3" customFormat="1" ht="18.75" customHeight="1">
      <c r="A39" s="78"/>
      <c r="B39" s="78"/>
      <c r="C39" s="193"/>
      <c r="D39" s="193"/>
      <c r="E39" s="72"/>
      <c r="F39" s="61"/>
      <c r="G39" s="62"/>
      <c r="H39" s="72"/>
      <c r="I39" s="61"/>
      <c r="K39" s="72"/>
    </row>
    <row r="40" spans="1:12" s="3" customFormat="1" ht="18.75" customHeight="1">
      <c r="A40" s="78"/>
      <c r="B40" s="78"/>
      <c r="C40" s="193"/>
      <c r="D40" s="193"/>
      <c r="E40" s="72"/>
      <c r="F40" s="64"/>
      <c r="G40" s="127"/>
      <c r="H40" s="72"/>
      <c r="I40" s="64"/>
      <c r="J40" s="127"/>
      <c r="K40" s="72"/>
    </row>
    <row r="41" spans="1:12" s="3" customFormat="1" ht="18.75" customHeight="1">
      <c r="A41" s="78"/>
      <c r="B41" s="78"/>
      <c r="C41" s="193"/>
      <c r="D41" s="193"/>
      <c r="E41" s="72"/>
      <c r="F41" s="110" t="s">
        <v>147</v>
      </c>
      <c r="G41" s="35">
        <f>+G30+G31+G32</f>
        <v>48537400</v>
      </c>
      <c r="H41" s="72"/>
      <c r="I41" s="110" t="s">
        <v>146</v>
      </c>
      <c r="J41" s="35">
        <f>+J30+J31+J32</f>
        <v>52182000</v>
      </c>
      <c r="K41" s="72"/>
    </row>
    <row r="42" spans="1:12" s="3" customFormat="1" ht="18.75" customHeight="1">
      <c r="A42" s="79"/>
      <c r="B42" s="79"/>
      <c r="C42" s="79"/>
      <c r="D42" s="194"/>
      <c r="E42" s="192"/>
      <c r="F42" s="39"/>
      <c r="G42" s="40">
        <f>+G33+G34+G35+G36+G37+G38</f>
        <v>53972400</v>
      </c>
      <c r="H42" s="192"/>
      <c r="I42" s="39"/>
      <c r="J42" s="40">
        <f>+J33+J34+J35+J36+J37+J38</f>
        <v>30581490</v>
      </c>
      <c r="K42" s="192"/>
    </row>
    <row r="43" spans="1:12" ht="16.5" customHeight="1">
      <c r="A43" s="87" t="s">
        <v>92</v>
      </c>
      <c r="B43" s="87"/>
      <c r="C43" s="88" t="s">
        <v>93</v>
      </c>
      <c r="D43" s="88"/>
      <c r="E43" s="76"/>
      <c r="F43" s="59"/>
      <c r="G43" s="60"/>
      <c r="H43" s="76"/>
      <c r="I43" s="59"/>
      <c r="J43" s="60"/>
      <c r="K43" s="60" t="s">
        <v>0</v>
      </c>
    </row>
    <row r="44" spans="1:12" ht="21" customHeight="1">
      <c r="A44" s="297" t="s">
        <v>52</v>
      </c>
      <c r="B44" s="297" t="s">
        <v>53</v>
      </c>
      <c r="C44" s="297" t="s">
        <v>54</v>
      </c>
      <c r="D44" s="297" t="s">
        <v>55</v>
      </c>
      <c r="E44" s="73" t="s">
        <v>141</v>
      </c>
      <c r="F44" s="308" t="s">
        <v>167</v>
      </c>
      <c r="G44" s="309"/>
      <c r="H44" s="73" t="s">
        <v>143</v>
      </c>
      <c r="I44" s="308" t="s">
        <v>176</v>
      </c>
      <c r="J44" s="309"/>
      <c r="K44" s="338" t="s">
        <v>149</v>
      </c>
    </row>
    <row r="45" spans="1:12" ht="21" customHeight="1">
      <c r="A45" s="307"/>
      <c r="B45" s="307"/>
      <c r="C45" s="307"/>
      <c r="D45" s="307"/>
      <c r="E45" s="73" t="s">
        <v>142</v>
      </c>
      <c r="F45" s="310"/>
      <c r="G45" s="311"/>
      <c r="H45" s="73" t="s">
        <v>144</v>
      </c>
      <c r="I45" s="310"/>
      <c r="J45" s="311"/>
      <c r="K45" s="339"/>
    </row>
    <row r="46" spans="1:12" s="3" customFormat="1" ht="15.75" customHeight="1">
      <c r="A46" s="78"/>
      <c r="B46" s="78"/>
      <c r="C46" s="263" t="s">
        <v>87</v>
      </c>
      <c r="D46" s="312"/>
      <c r="E46" s="211">
        <v>0</v>
      </c>
      <c r="F46" s="34" t="s">
        <v>88</v>
      </c>
      <c r="G46" s="102">
        <v>2340000</v>
      </c>
      <c r="H46" s="211">
        <v>0</v>
      </c>
      <c r="I46" s="34" t="s">
        <v>88</v>
      </c>
      <c r="J46" s="102">
        <v>2340000</v>
      </c>
      <c r="K46" s="341">
        <f>H46-E46</f>
        <v>0</v>
      </c>
    </row>
    <row r="47" spans="1:12" s="3" customFormat="1" ht="15.75" customHeight="1">
      <c r="A47" s="193"/>
      <c r="B47" s="193"/>
      <c r="C47" s="299"/>
      <c r="D47" s="316"/>
      <c r="E47" s="212"/>
      <c r="F47" s="37" t="s">
        <v>89</v>
      </c>
      <c r="G47" s="102">
        <v>1144000</v>
      </c>
      <c r="H47" s="212"/>
      <c r="I47" s="37" t="s">
        <v>89</v>
      </c>
      <c r="J47" s="102">
        <v>1144000</v>
      </c>
      <c r="K47" s="341"/>
    </row>
    <row r="48" spans="1:12" s="3" customFormat="1" ht="15.75" customHeight="1">
      <c r="A48" s="193"/>
      <c r="B48" s="193"/>
      <c r="C48" s="303"/>
      <c r="D48" s="313"/>
      <c r="E48" s="197">
        <f>G48/1000</f>
        <v>3484</v>
      </c>
      <c r="F48" s="111" t="s">
        <v>147</v>
      </c>
      <c r="G48" s="40">
        <f>SUM(G46:G47)</f>
        <v>3484000</v>
      </c>
      <c r="H48" s="197">
        <f>J48/1000</f>
        <v>3484</v>
      </c>
      <c r="I48" s="111" t="s">
        <v>146</v>
      </c>
      <c r="J48" s="40">
        <f>SUM(J46:J47)</f>
        <v>3484000</v>
      </c>
      <c r="K48" s="197">
        <f>H48-E48</f>
        <v>0</v>
      </c>
    </row>
    <row r="49" spans="1:13" s="3" customFormat="1" ht="15.75" customHeight="1">
      <c r="A49" s="78"/>
      <c r="B49" s="78"/>
      <c r="C49" s="299" t="s">
        <v>90</v>
      </c>
      <c r="D49" s="316"/>
      <c r="E49" s="211">
        <f>G52/1000</f>
        <v>35841.89</v>
      </c>
      <c r="F49" s="37" t="s">
        <v>91</v>
      </c>
      <c r="G49" s="35">
        <v>35841890</v>
      </c>
      <c r="H49" s="211">
        <f>J52/1000</f>
        <v>35540.57</v>
      </c>
      <c r="I49" s="37" t="s">
        <v>91</v>
      </c>
      <c r="J49" s="35">
        <v>35540570</v>
      </c>
      <c r="K49" s="300">
        <f>H49-E49</f>
        <v>-301.31999999999971</v>
      </c>
    </row>
    <row r="50" spans="1:13" s="3" customFormat="1" ht="15.75" customHeight="1">
      <c r="A50" s="78"/>
      <c r="B50" s="78"/>
      <c r="C50" s="299"/>
      <c r="D50" s="316"/>
      <c r="E50" s="72"/>
      <c r="F50" s="37"/>
      <c r="G50" s="102">
        <v>2273660</v>
      </c>
      <c r="H50" s="72"/>
      <c r="I50" s="37"/>
      <c r="J50" s="102">
        <v>2394010</v>
      </c>
      <c r="K50" s="301"/>
    </row>
    <row r="51" spans="1:13" s="3" customFormat="1" ht="15.75" customHeight="1">
      <c r="A51" s="193"/>
      <c r="B51" s="193"/>
      <c r="C51" s="299"/>
      <c r="D51" s="316"/>
      <c r="E51" s="212"/>
      <c r="F51" s="37"/>
      <c r="G51" s="102"/>
      <c r="H51" s="212"/>
      <c r="I51" s="37"/>
      <c r="J51" s="102"/>
      <c r="K51" s="302"/>
    </row>
    <row r="52" spans="1:13" s="3" customFormat="1" ht="15.75" customHeight="1">
      <c r="A52" s="193"/>
      <c r="B52" s="193"/>
      <c r="C52" s="299"/>
      <c r="D52" s="316"/>
      <c r="E52" s="211">
        <f>G53/1000</f>
        <v>2273.66</v>
      </c>
      <c r="F52" s="113" t="s">
        <v>147</v>
      </c>
      <c r="G52" s="108">
        <f>SUM(G49)</f>
        <v>35841890</v>
      </c>
      <c r="H52" s="211">
        <f>J53/1000</f>
        <v>2394.0100000000002</v>
      </c>
      <c r="I52" s="113" t="s">
        <v>146</v>
      </c>
      <c r="J52" s="108">
        <f>SUM(J49)</f>
        <v>35540570</v>
      </c>
      <c r="K52" s="300">
        <f>H52-E52</f>
        <v>120.35000000000036</v>
      </c>
    </row>
    <row r="53" spans="1:13" s="3" customFormat="1" ht="15.75" customHeight="1">
      <c r="A53" s="194"/>
      <c r="B53" s="194"/>
      <c r="C53" s="303"/>
      <c r="D53" s="313"/>
      <c r="E53" s="212"/>
      <c r="F53" s="53"/>
      <c r="G53" s="54">
        <f>G51+G50</f>
        <v>2273660</v>
      </c>
      <c r="H53" s="212"/>
      <c r="I53" s="53"/>
      <c r="J53" s="54">
        <f>J51+J50</f>
        <v>2394010</v>
      </c>
      <c r="K53" s="302"/>
    </row>
    <row r="54" spans="1:13" s="3" customFormat="1" ht="15.75" customHeight="1">
      <c r="A54" s="182"/>
      <c r="B54" s="193"/>
      <c r="C54" s="263" t="s">
        <v>94</v>
      </c>
      <c r="D54" s="181"/>
      <c r="E54" s="186">
        <f>G63/1000</f>
        <v>28352.39</v>
      </c>
      <c r="F54" s="44" t="s">
        <v>95</v>
      </c>
      <c r="G54" s="45">
        <v>13440710</v>
      </c>
      <c r="H54" s="186">
        <f>J63/1000</f>
        <v>32268.12</v>
      </c>
      <c r="I54" s="44" t="s">
        <v>95</v>
      </c>
      <c r="J54" s="45">
        <v>12614150</v>
      </c>
      <c r="K54" s="186">
        <f>H54-E54</f>
        <v>3915.7299999999996</v>
      </c>
    </row>
    <row r="55" spans="1:13" s="3" customFormat="1" ht="15.75" customHeight="1">
      <c r="A55" s="193"/>
      <c r="B55" s="193"/>
      <c r="C55" s="299"/>
      <c r="D55" s="185"/>
      <c r="E55" s="187"/>
      <c r="F55" s="37" t="s">
        <v>96</v>
      </c>
      <c r="G55" s="46">
        <v>4748350</v>
      </c>
      <c r="H55" s="187"/>
      <c r="I55" s="37" t="s">
        <v>96</v>
      </c>
      <c r="J55" s="46">
        <v>13707200</v>
      </c>
      <c r="K55" s="187"/>
    </row>
    <row r="56" spans="1:13" s="3" customFormat="1" ht="15.75" customHeight="1">
      <c r="A56" s="193"/>
      <c r="B56" s="193"/>
      <c r="C56" s="299"/>
      <c r="D56" s="185"/>
      <c r="E56" s="186">
        <f>G64/1000</f>
        <v>17331.39</v>
      </c>
      <c r="F56" s="37" t="s">
        <v>97</v>
      </c>
      <c r="G56" s="46">
        <v>5591340</v>
      </c>
      <c r="H56" s="186">
        <f>J64/1000</f>
        <v>10351.4</v>
      </c>
      <c r="I56" s="37" t="s">
        <v>97</v>
      </c>
      <c r="J56" s="46">
        <v>4509840</v>
      </c>
      <c r="K56" s="186">
        <f>H56-E56</f>
        <v>-6979.99</v>
      </c>
    </row>
    <row r="57" spans="1:13" s="3" customFormat="1" ht="15.75" customHeight="1">
      <c r="A57" s="193"/>
      <c r="B57" s="193"/>
      <c r="C57" s="303"/>
      <c r="D57" s="185"/>
      <c r="E57" s="187"/>
      <c r="F57" s="37" t="s">
        <v>98</v>
      </c>
      <c r="G57" s="46">
        <v>4571990</v>
      </c>
      <c r="H57" s="187"/>
      <c r="I57" s="37" t="s">
        <v>98</v>
      </c>
      <c r="J57" s="46">
        <v>1436930</v>
      </c>
      <c r="K57" s="187"/>
    </row>
    <row r="58" spans="1:13" s="3" customFormat="1" ht="15.75" customHeight="1">
      <c r="A58" s="193"/>
      <c r="B58" s="193"/>
      <c r="C58" s="181"/>
      <c r="D58" s="181"/>
      <c r="E58" s="186"/>
      <c r="F58" s="37"/>
      <c r="G58" s="42"/>
      <c r="H58" s="186"/>
      <c r="I58" s="37"/>
      <c r="J58" s="42"/>
      <c r="K58" s="186"/>
    </row>
    <row r="59" spans="1:13" s="3" customFormat="1" ht="15.75" customHeight="1">
      <c r="A59" s="193"/>
      <c r="B59" s="193"/>
      <c r="C59" s="86"/>
      <c r="D59" s="185"/>
      <c r="E59" s="72"/>
      <c r="F59" s="47" t="s">
        <v>2</v>
      </c>
      <c r="G59" s="42">
        <v>852620</v>
      </c>
      <c r="H59" s="72"/>
      <c r="I59" s="47" t="s">
        <v>2</v>
      </c>
      <c r="J59" s="42">
        <v>1778450</v>
      </c>
      <c r="K59" s="72"/>
    </row>
    <row r="60" spans="1:13" s="3" customFormat="1" ht="15.75" customHeight="1">
      <c r="A60" s="193"/>
      <c r="B60" s="193"/>
      <c r="C60" s="86"/>
      <c r="D60" s="185"/>
      <c r="E60" s="72"/>
      <c r="F60" s="37" t="s">
        <v>3</v>
      </c>
      <c r="G60" s="42">
        <v>15834050</v>
      </c>
      <c r="H60" s="72"/>
      <c r="I60" s="37" t="s">
        <v>3</v>
      </c>
      <c r="J60" s="42">
        <v>4881020</v>
      </c>
      <c r="K60" s="72"/>
    </row>
    <row r="61" spans="1:13" s="3" customFormat="1" ht="15.75" customHeight="1">
      <c r="A61" s="193"/>
      <c r="B61" s="193"/>
      <c r="C61" s="86"/>
      <c r="D61" s="185"/>
      <c r="E61" s="72"/>
      <c r="F61" s="37" t="s">
        <v>4</v>
      </c>
      <c r="G61" s="42">
        <v>354690</v>
      </c>
      <c r="H61" s="72"/>
      <c r="I61" s="37" t="s">
        <v>4</v>
      </c>
      <c r="J61" s="42">
        <v>2741840</v>
      </c>
      <c r="K61" s="72"/>
      <c r="L61" s="105"/>
      <c r="M61" s="105"/>
    </row>
    <row r="62" spans="1:13" s="3" customFormat="1" ht="15.75" customHeight="1">
      <c r="A62" s="193"/>
      <c r="B62" s="193"/>
      <c r="C62" s="86"/>
      <c r="D62" s="185"/>
      <c r="E62" s="72"/>
      <c r="F62" s="37" t="s">
        <v>5</v>
      </c>
      <c r="G62" s="42">
        <v>290030</v>
      </c>
      <c r="H62" s="72"/>
      <c r="I62" s="37" t="s">
        <v>5</v>
      </c>
      <c r="J62" s="42">
        <v>950090</v>
      </c>
      <c r="K62" s="72"/>
      <c r="L62" s="105"/>
      <c r="M62" s="105"/>
    </row>
    <row r="63" spans="1:13" s="3" customFormat="1" ht="15.75" customHeight="1">
      <c r="A63" s="193"/>
      <c r="B63" s="193"/>
      <c r="C63" s="86"/>
      <c r="D63" s="185"/>
      <c r="E63" s="72"/>
      <c r="F63" s="114" t="s">
        <v>147</v>
      </c>
      <c r="G63" s="46">
        <f>SUM(G54:G57)</f>
        <v>28352390</v>
      </c>
      <c r="H63" s="72"/>
      <c r="I63" s="114" t="s">
        <v>146</v>
      </c>
      <c r="J63" s="46">
        <f>SUM(J54:J57)</f>
        <v>32268120</v>
      </c>
      <c r="K63" s="72"/>
    </row>
    <row r="64" spans="1:13" s="3" customFormat="1" ht="15.75" customHeight="1">
      <c r="A64" s="193"/>
      <c r="B64" s="79"/>
      <c r="C64" s="93"/>
      <c r="D64" s="188"/>
      <c r="E64" s="192"/>
      <c r="F64" s="38"/>
      <c r="G64" s="48">
        <f>SUM(G59:G62)</f>
        <v>17331390</v>
      </c>
      <c r="H64" s="192"/>
      <c r="I64" s="38"/>
      <c r="J64" s="48">
        <f>SUM(J59:J62)</f>
        <v>10351400</v>
      </c>
      <c r="K64" s="192"/>
    </row>
    <row r="65" spans="1:11" s="3" customFormat="1" ht="15.75" customHeight="1">
      <c r="A65" s="193"/>
      <c r="B65" s="185" t="s">
        <v>99</v>
      </c>
      <c r="C65" s="83"/>
      <c r="D65" s="81"/>
      <c r="E65" s="72">
        <f>E67+E69</f>
        <v>0</v>
      </c>
      <c r="F65" s="47"/>
      <c r="G65" s="85"/>
      <c r="H65" s="72">
        <f>H67+H69</f>
        <v>0</v>
      </c>
      <c r="I65" s="47"/>
      <c r="J65" s="85"/>
      <c r="K65" s="72">
        <f>K67+K69</f>
        <v>0</v>
      </c>
    </row>
    <row r="66" spans="1:11" s="3" customFormat="1" ht="15.75" customHeight="1">
      <c r="A66" s="193"/>
      <c r="B66" s="194"/>
      <c r="C66" s="82"/>
      <c r="D66" s="80"/>
      <c r="E66" s="69">
        <f>+E68+E70</f>
        <v>3000</v>
      </c>
      <c r="F66" s="38"/>
      <c r="G66" s="43">
        <f>G68+G74</f>
        <v>3000000</v>
      </c>
      <c r="H66" s="69">
        <f>+H68+H70</f>
        <v>18.48</v>
      </c>
      <c r="I66" s="38"/>
      <c r="J66" s="43">
        <f>J68+J74</f>
        <v>18480</v>
      </c>
      <c r="K66" s="69">
        <f>+K68+K70</f>
        <v>-2981.52</v>
      </c>
    </row>
    <row r="67" spans="1:11" s="3" customFormat="1" ht="15.75" customHeight="1">
      <c r="A67" s="193"/>
      <c r="B67" s="37"/>
      <c r="C67" s="181" t="s">
        <v>100</v>
      </c>
      <c r="D67" s="181"/>
      <c r="E67" s="191">
        <v>0</v>
      </c>
      <c r="F67" s="37" t="s">
        <v>101</v>
      </c>
      <c r="G67" s="41">
        <v>120000</v>
      </c>
      <c r="H67" s="191">
        <v>0</v>
      </c>
      <c r="I67" s="37" t="s">
        <v>101</v>
      </c>
      <c r="J67" s="41">
        <v>0</v>
      </c>
      <c r="K67" s="191">
        <f>H67-E67</f>
        <v>0</v>
      </c>
    </row>
    <row r="68" spans="1:11" s="3" customFormat="1" ht="15.75" customHeight="1">
      <c r="A68" s="193"/>
      <c r="B68" s="78"/>
      <c r="C68" s="194"/>
      <c r="D68" s="194"/>
      <c r="E68" s="69">
        <f>G68/1000</f>
        <v>120</v>
      </c>
      <c r="F68" s="111" t="s">
        <v>147</v>
      </c>
      <c r="G68" s="70">
        <f>G67</f>
        <v>120000</v>
      </c>
      <c r="H68" s="69">
        <f>J68/1000</f>
        <v>0</v>
      </c>
      <c r="I68" s="111" t="s">
        <v>146</v>
      </c>
      <c r="J68" s="70">
        <f>J67</f>
        <v>0</v>
      </c>
      <c r="K68" s="69">
        <f>H68-E68</f>
        <v>-120</v>
      </c>
    </row>
    <row r="69" spans="1:11" s="3" customFormat="1" ht="15.75" customHeight="1">
      <c r="A69" s="193"/>
      <c r="B69" s="78"/>
      <c r="C69" s="263" t="s">
        <v>102</v>
      </c>
      <c r="D69" s="182"/>
      <c r="E69" s="69">
        <v>0</v>
      </c>
      <c r="F69" s="44" t="s">
        <v>103</v>
      </c>
      <c r="G69" s="42">
        <v>1200000</v>
      </c>
      <c r="H69" s="69">
        <v>0</v>
      </c>
      <c r="I69" s="44" t="s">
        <v>103</v>
      </c>
      <c r="J69" s="42">
        <v>0</v>
      </c>
      <c r="K69" s="69">
        <f>H69-E69</f>
        <v>0</v>
      </c>
    </row>
    <row r="70" spans="1:11" s="3" customFormat="1" ht="15.75" customHeight="1">
      <c r="A70" s="193"/>
      <c r="B70" s="78"/>
      <c r="C70" s="303"/>
      <c r="D70" s="193"/>
      <c r="E70" s="191">
        <f>G74/1000</f>
        <v>2880</v>
      </c>
      <c r="F70" s="37" t="s">
        <v>104</v>
      </c>
      <c r="G70" s="75">
        <v>240000</v>
      </c>
      <c r="H70" s="191">
        <f>J74/1000</f>
        <v>18.48</v>
      </c>
      <c r="I70" s="37" t="s">
        <v>104</v>
      </c>
      <c r="J70" s="75">
        <v>18480</v>
      </c>
      <c r="K70" s="191">
        <f>H70-E70</f>
        <v>-2861.52</v>
      </c>
    </row>
    <row r="71" spans="1:11" s="3" customFormat="1" ht="15.75" customHeight="1">
      <c r="A71" s="193"/>
      <c r="B71" s="78"/>
      <c r="C71" s="84"/>
      <c r="D71" s="181"/>
      <c r="E71" s="191"/>
      <c r="F71" s="47" t="s">
        <v>105</v>
      </c>
      <c r="G71" s="75">
        <v>600000</v>
      </c>
      <c r="H71" s="191"/>
      <c r="I71" s="47" t="s">
        <v>105</v>
      </c>
      <c r="J71" s="75">
        <v>0</v>
      </c>
      <c r="K71" s="191"/>
    </row>
    <row r="72" spans="1:11" s="3" customFormat="1" ht="15.75" customHeight="1">
      <c r="A72" s="193"/>
      <c r="B72" s="78"/>
      <c r="C72" s="83"/>
      <c r="D72" s="83"/>
      <c r="E72" s="72"/>
      <c r="F72" s="47" t="s">
        <v>106</v>
      </c>
      <c r="G72" s="75">
        <v>240000</v>
      </c>
      <c r="H72" s="72"/>
      <c r="I72" s="47" t="s">
        <v>106</v>
      </c>
      <c r="J72" s="75">
        <v>0</v>
      </c>
      <c r="K72" s="72"/>
    </row>
    <row r="73" spans="1:11" s="3" customFormat="1" ht="15.75" customHeight="1">
      <c r="A73" s="193"/>
      <c r="B73" s="37"/>
      <c r="C73" s="83"/>
      <c r="D73" s="89"/>
      <c r="E73" s="72"/>
      <c r="F73" s="37" t="s">
        <v>107</v>
      </c>
      <c r="G73" s="75">
        <v>600000</v>
      </c>
      <c r="H73" s="72"/>
      <c r="I73" s="37" t="s">
        <v>107</v>
      </c>
      <c r="J73" s="75">
        <v>0</v>
      </c>
      <c r="K73" s="72"/>
    </row>
    <row r="74" spans="1:11" s="3" customFormat="1" ht="15.75" customHeight="1">
      <c r="A74" s="194"/>
      <c r="B74" s="119"/>
      <c r="C74" s="82"/>
      <c r="D74" s="90"/>
      <c r="E74" s="192"/>
      <c r="F74" s="111" t="s">
        <v>147</v>
      </c>
      <c r="G74" s="43">
        <f>SUM(G69:G73)</f>
        <v>2880000</v>
      </c>
      <c r="H74" s="192"/>
      <c r="I74" s="111" t="s">
        <v>146</v>
      </c>
      <c r="J74" s="43">
        <f>SUM(J69:J73)</f>
        <v>18480</v>
      </c>
      <c r="K74" s="192"/>
    </row>
    <row r="75" spans="1:11" ht="14.25" customHeight="1">
      <c r="A75" s="87" t="s">
        <v>67</v>
      </c>
      <c r="B75" s="87"/>
      <c r="C75" s="88" t="s">
        <v>24</v>
      </c>
      <c r="D75" s="88"/>
      <c r="E75" s="76"/>
      <c r="F75" s="59"/>
      <c r="G75" s="60"/>
      <c r="H75" s="76"/>
      <c r="I75" s="59"/>
      <c r="J75" s="60"/>
      <c r="K75" s="60" t="s">
        <v>0</v>
      </c>
    </row>
    <row r="76" spans="1:11" ht="20.100000000000001" customHeight="1">
      <c r="A76" s="297" t="s">
        <v>52</v>
      </c>
      <c r="B76" s="297" t="s">
        <v>53</v>
      </c>
      <c r="C76" s="297" t="s">
        <v>54</v>
      </c>
      <c r="D76" s="297" t="s">
        <v>1</v>
      </c>
      <c r="E76" s="73" t="s">
        <v>141</v>
      </c>
      <c r="F76" s="308" t="s">
        <v>167</v>
      </c>
      <c r="G76" s="309"/>
      <c r="H76" s="73" t="s">
        <v>143</v>
      </c>
      <c r="I76" s="308" t="s">
        <v>176</v>
      </c>
      <c r="J76" s="309"/>
      <c r="K76" s="338" t="s">
        <v>149</v>
      </c>
    </row>
    <row r="77" spans="1:11" ht="20.100000000000001" customHeight="1">
      <c r="A77" s="307"/>
      <c r="B77" s="307"/>
      <c r="C77" s="307"/>
      <c r="D77" s="307"/>
      <c r="E77" s="73" t="s">
        <v>142</v>
      </c>
      <c r="F77" s="310"/>
      <c r="G77" s="311"/>
      <c r="H77" s="73" t="s">
        <v>144</v>
      </c>
      <c r="I77" s="310"/>
      <c r="J77" s="311"/>
      <c r="K77" s="339"/>
    </row>
    <row r="78" spans="1:11" s="3" customFormat="1" ht="21.95" customHeight="1">
      <c r="A78" s="263" t="s">
        <v>108</v>
      </c>
      <c r="B78" s="312" t="s">
        <v>109</v>
      </c>
      <c r="C78" s="314"/>
      <c r="D78" s="195"/>
      <c r="E78" s="191">
        <f>E80+E82</f>
        <v>0</v>
      </c>
      <c r="F78" s="56"/>
      <c r="G78" s="104"/>
      <c r="H78" s="191">
        <f>H80+H82</f>
        <v>0</v>
      </c>
      <c r="I78" s="56"/>
      <c r="J78" s="104"/>
      <c r="K78" s="191">
        <f>K80+K82</f>
        <v>0</v>
      </c>
    </row>
    <row r="79" spans="1:11" s="3" customFormat="1" ht="21.95" customHeight="1">
      <c r="A79" s="303"/>
      <c r="B79" s="313"/>
      <c r="C79" s="315"/>
      <c r="D79" s="196"/>
      <c r="E79" s="69">
        <f>E81+E83</f>
        <v>1600</v>
      </c>
      <c r="F79" s="57"/>
      <c r="G79" s="43">
        <f>G81+G83</f>
        <v>1600000</v>
      </c>
      <c r="H79" s="69">
        <f>H81+H83</f>
        <v>0</v>
      </c>
      <c r="I79" s="57"/>
      <c r="J79" s="43">
        <f>J81+J83</f>
        <v>0</v>
      </c>
      <c r="K79" s="69">
        <f>K81+K83</f>
        <v>-1600</v>
      </c>
    </row>
    <row r="80" spans="1:11" s="3" customFormat="1" ht="21.95" customHeight="1">
      <c r="A80" s="91"/>
      <c r="B80" s="91"/>
      <c r="C80" s="263" t="s">
        <v>110</v>
      </c>
      <c r="D80" s="71"/>
      <c r="E80" s="191">
        <v>0</v>
      </c>
      <c r="F80" s="56" t="s">
        <v>111</v>
      </c>
      <c r="G80" s="109">
        <v>400000</v>
      </c>
      <c r="H80" s="191">
        <v>0</v>
      </c>
      <c r="I80" s="56" t="s">
        <v>111</v>
      </c>
      <c r="J80" s="109">
        <v>0</v>
      </c>
      <c r="K80" s="191">
        <f>H80-E80</f>
        <v>0</v>
      </c>
    </row>
    <row r="81" spans="1:11" s="3" customFormat="1" ht="21.95" customHeight="1">
      <c r="A81" s="78"/>
      <c r="B81" s="78"/>
      <c r="C81" s="303"/>
      <c r="D81" s="77"/>
      <c r="E81" s="69">
        <f>G81/1000</f>
        <v>400</v>
      </c>
      <c r="F81" s="115" t="s">
        <v>147</v>
      </c>
      <c r="G81" s="43">
        <f>SUM(G80)</f>
        <v>400000</v>
      </c>
      <c r="H81" s="69">
        <f>J81/1000</f>
        <v>0</v>
      </c>
      <c r="I81" s="111" t="s">
        <v>146</v>
      </c>
      <c r="J81" s="43">
        <f>SUM(J80)</f>
        <v>0</v>
      </c>
      <c r="K81" s="69">
        <f>H81-E81</f>
        <v>-400</v>
      </c>
    </row>
    <row r="82" spans="1:11" s="3" customFormat="1" ht="21.95" customHeight="1">
      <c r="A82" s="193"/>
      <c r="B82" s="95"/>
      <c r="C82" s="263" t="s">
        <v>164</v>
      </c>
      <c r="D82" s="103"/>
      <c r="E82" s="197"/>
      <c r="F82" s="37" t="s">
        <v>6</v>
      </c>
      <c r="G82" s="42">
        <v>1200000</v>
      </c>
      <c r="H82" s="197"/>
      <c r="I82" s="37" t="s">
        <v>6</v>
      </c>
      <c r="J82" s="42">
        <v>0</v>
      </c>
      <c r="K82" s="191">
        <f>H82-E82</f>
        <v>0</v>
      </c>
    </row>
    <row r="83" spans="1:11" s="3" customFormat="1" ht="21.95" customHeight="1">
      <c r="A83" s="194"/>
      <c r="B83" s="207"/>
      <c r="C83" s="303"/>
      <c r="D83" s="208"/>
      <c r="E83" s="187">
        <f>G83/1000</f>
        <v>1200</v>
      </c>
      <c r="F83" s="111" t="s">
        <v>147</v>
      </c>
      <c r="G83" s="43">
        <f>G82</f>
        <v>1200000</v>
      </c>
      <c r="H83" s="187">
        <f>J83/1000</f>
        <v>0</v>
      </c>
      <c r="I83" s="111" t="s">
        <v>146</v>
      </c>
      <c r="J83" s="43">
        <f>J82</f>
        <v>0</v>
      </c>
      <c r="K83" s="69">
        <f>H83-E83</f>
        <v>-1200</v>
      </c>
    </row>
    <row r="84" spans="1:11" s="3" customFormat="1" ht="20.100000000000001" customHeight="1">
      <c r="A84" s="312" t="s">
        <v>112</v>
      </c>
      <c r="B84" s="44"/>
      <c r="C84" s="118"/>
      <c r="D84" s="134"/>
      <c r="E84" s="191">
        <f>E86</f>
        <v>102560</v>
      </c>
      <c r="F84" s="44"/>
      <c r="G84" s="117">
        <f>G86</f>
        <v>102560000</v>
      </c>
      <c r="H84" s="191">
        <f>H86</f>
        <v>102560</v>
      </c>
      <c r="I84" s="44"/>
      <c r="J84" s="117">
        <f>J86</f>
        <v>102560000</v>
      </c>
      <c r="K84" s="191">
        <f>K86</f>
        <v>-6335.9999999999991</v>
      </c>
    </row>
    <row r="85" spans="1:11" s="3" customFormat="1" ht="20.100000000000001" customHeight="1">
      <c r="A85" s="313"/>
      <c r="B85" s="38"/>
      <c r="C85" s="82"/>
      <c r="D85" s="80"/>
      <c r="E85" s="69">
        <f>E87</f>
        <v>53807.199999999997</v>
      </c>
      <c r="F85" s="38"/>
      <c r="G85" s="43">
        <f>G87</f>
        <v>53807200</v>
      </c>
      <c r="H85" s="69">
        <f>H87</f>
        <v>50271.555</v>
      </c>
      <c r="I85" s="38"/>
      <c r="J85" s="43">
        <f>J87</f>
        <v>50271555</v>
      </c>
      <c r="K85" s="69">
        <f>K87</f>
        <v>-3535.6450000000036</v>
      </c>
    </row>
    <row r="86" spans="1:11" s="3" customFormat="1" ht="20.100000000000001" customHeight="1">
      <c r="A86" s="193"/>
      <c r="B86" s="312" t="s">
        <v>112</v>
      </c>
      <c r="C86" s="83"/>
      <c r="D86" s="81"/>
      <c r="E86" s="69">
        <f>E88+E107+E162</f>
        <v>102560</v>
      </c>
      <c r="F86" s="37"/>
      <c r="G86" s="135">
        <f>G88+G107+G162</f>
        <v>102560000</v>
      </c>
      <c r="H86" s="69">
        <f>H88+H107+H162</f>
        <v>102560</v>
      </c>
      <c r="I86" s="37"/>
      <c r="J86" s="135">
        <f>J88+J107+J162</f>
        <v>102560000</v>
      </c>
      <c r="K86" s="69">
        <f>K88+K107+K162</f>
        <v>-6335.9999999999991</v>
      </c>
    </row>
    <row r="87" spans="1:11" s="3" customFormat="1" ht="20.100000000000001" customHeight="1">
      <c r="A87" s="193"/>
      <c r="B87" s="316"/>
      <c r="C87" s="83"/>
      <c r="D87" s="81"/>
      <c r="E87" s="72">
        <f>E89+E108+E163</f>
        <v>53807.199999999997</v>
      </c>
      <c r="F87" s="37"/>
      <c r="G87" s="42">
        <f>G89+G108+G163</f>
        <v>53807200</v>
      </c>
      <c r="H87" s="72">
        <f>H89+H108+H163</f>
        <v>50271.555</v>
      </c>
      <c r="I87" s="37"/>
      <c r="J87" s="42">
        <f>J89+J108+J163</f>
        <v>50271555</v>
      </c>
      <c r="K87" s="72">
        <f>K89+K108+K163</f>
        <v>-3535.6450000000036</v>
      </c>
    </row>
    <row r="88" spans="1:11" s="3" customFormat="1" ht="20.100000000000001" customHeight="1">
      <c r="A88" s="78"/>
      <c r="B88" s="84"/>
      <c r="C88" s="317" t="s">
        <v>113</v>
      </c>
      <c r="D88" s="118"/>
      <c r="E88" s="69">
        <f>E90+E101</f>
        <v>61153.8</v>
      </c>
      <c r="F88" s="44"/>
      <c r="G88" s="117">
        <f>G96+G105</f>
        <v>61153800</v>
      </c>
      <c r="H88" s="69">
        <f>H90+H101</f>
        <v>61153.8</v>
      </c>
      <c r="I88" s="44"/>
      <c r="J88" s="117">
        <f>J96+J105</f>
        <v>61153800</v>
      </c>
      <c r="K88" s="69">
        <f>K90+K101</f>
        <v>0</v>
      </c>
    </row>
    <row r="89" spans="1:11" ht="20.100000000000001" customHeight="1">
      <c r="A89" s="78"/>
      <c r="B89" s="78"/>
      <c r="C89" s="318"/>
      <c r="D89" s="82"/>
      <c r="E89" s="69">
        <f>E104+E94</f>
        <v>41106.199999999997</v>
      </c>
      <c r="F89" s="38"/>
      <c r="G89" s="43">
        <f>G97+G106</f>
        <v>41106200</v>
      </c>
      <c r="H89" s="69">
        <f>H104+H94</f>
        <v>43094.574999999997</v>
      </c>
      <c r="I89" s="38"/>
      <c r="J89" s="43">
        <f>J97+J106</f>
        <v>43094575</v>
      </c>
      <c r="K89" s="69">
        <f>K104+K94</f>
        <v>1988.3749999999964</v>
      </c>
    </row>
    <row r="90" spans="1:11" ht="20.100000000000001" customHeight="1">
      <c r="A90" s="78"/>
      <c r="B90" s="85"/>
      <c r="C90" s="84"/>
      <c r="D90" s="319" t="s">
        <v>114</v>
      </c>
      <c r="E90" s="300">
        <f>G96/1000</f>
        <v>46153.8</v>
      </c>
      <c r="F90" s="37" t="s">
        <v>115</v>
      </c>
      <c r="G90" s="66">
        <v>38000000</v>
      </c>
      <c r="H90" s="300">
        <f>J96/1000</f>
        <v>46153.8</v>
      </c>
      <c r="I90" s="37" t="s">
        <v>115</v>
      </c>
      <c r="J90" s="66">
        <v>38736920</v>
      </c>
      <c r="K90" s="300">
        <f>H90-E90</f>
        <v>0</v>
      </c>
    </row>
    <row r="91" spans="1:11" ht="20.100000000000001" customHeight="1">
      <c r="A91" s="78"/>
      <c r="B91" s="85"/>
      <c r="C91" s="86"/>
      <c r="D91" s="320"/>
      <c r="E91" s="301"/>
      <c r="F91" s="37" t="s">
        <v>116</v>
      </c>
      <c r="G91" s="66">
        <v>8153800</v>
      </c>
      <c r="H91" s="301"/>
      <c r="I91" s="37"/>
      <c r="J91" s="62">
        <v>8963080</v>
      </c>
      <c r="K91" s="301"/>
    </row>
    <row r="92" spans="1:11" ht="20.100000000000001" customHeight="1">
      <c r="A92" s="78"/>
      <c r="B92" s="85"/>
      <c r="C92" s="86"/>
      <c r="D92" s="320"/>
      <c r="E92" s="301"/>
      <c r="G92" s="62">
        <v>15746200</v>
      </c>
      <c r="H92" s="301"/>
      <c r="I92" s="37" t="s">
        <v>116</v>
      </c>
      <c r="J92" s="66">
        <v>5460000</v>
      </c>
      <c r="K92" s="301"/>
    </row>
    <row r="93" spans="1:11" ht="20.100000000000001" customHeight="1">
      <c r="A93" s="78"/>
      <c r="B93" s="85"/>
      <c r="C93" s="86"/>
      <c r="D93" s="320"/>
      <c r="E93" s="301"/>
      <c r="F93" s="37" t="s">
        <v>117</v>
      </c>
      <c r="G93" s="62">
        <v>14850000</v>
      </c>
      <c r="H93" s="301"/>
      <c r="J93" s="62">
        <v>10500000</v>
      </c>
      <c r="K93" s="301"/>
    </row>
    <row r="94" spans="1:11" ht="20.100000000000001" customHeight="1">
      <c r="A94" s="78"/>
      <c r="B94" s="85"/>
      <c r="C94" s="200"/>
      <c r="D94" s="320"/>
      <c r="E94" s="300">
        <f>G97/1000</f>
        <v>31106.2</v>
      </c>
      <c r="F94" s="37" t="s">
        <v>168</v>
      </c>
      <c r="G94" s="62">
        <v>510000</v>
      </c>
      <c r="H94" s="300">
        <f>J97/1000</f>
        <v>33094.574999999997</v>
      </c>
      <c r="I94" s="37" t="s">
        <v>117</v>
      </c>
      <c r="J94" s="66">
        <v>1956880</v>
      </c>
      <c r="K94" s="300">
        <f>H94-E94</f>
        <v>1988.3749999999964</v>
      </c>
    </row>
    <row r="95" spans="1:11" ht="20.100000000000001" customHeight="1">
      <c r="A95" s="78"/>
      <c r="B95" s="85"/>
      <c r="C95" s="200"/>
      <c r="D95" s="320"/>
      <c r="E95" s="301"/>
      <c r="F95" s="37"/>
      <c r="G95" s="62"/>
      <c r="H95" s="301"/>
      <c r="I95" s="37"/>
      <c r="J95" s="62">
        <v>13631495</v>
      </c>
      <c r="K95" s="301"/>
    </row>
    <row r="96" spans="1:11" ht="20.100000000000001" customHeight="1">
      <c r="A96" s="78"/>
      <c r="B96" s="37"/>
      <c r="C96" s="83"/>
      <c r="D96" s="320"/>
      <c r="E96" s="301"/>
      <c r="F96" s="107" t="s">
        <v>147</v>
      </c>
      <c r="G96" s="67">
        <f>G90+G91</f>
        <v>46153800</v>
      </c>
      <c r="H96" s="301"/>
      <c r="I96" s="107" t="s">
        <v>146</v>
      </c>
      <c r="J96" s="67">
        <f>J90+J92+J94</f>
        <v>46153800</v>
      </c>
      <c r="K96" s="301"/>
    </row>
    <row r="97" spans="1:11" s="3" customFormat="1" ht="21.75" customHeight="1">
      <c r="A97" s="79"/>
      <c r="B97" s="79"/>
      <c r="C97" s="79"/>
      <c r="D97" s="321"/>
      <c r="E97" s="302"/>
      <c r="F97" s="38"/>
      <c r="G97" s="68">
        <f>G92+G93+G94+G95</f>
        <v>31106200</v>
      </c>
      <c r="H97" s="302"/>
      <c r="I97" s="38"/>
      <c r="J97" s="68">
        <f>J91+J93+J95</f>
        <v>33094575</v>
      </c>
      <c r="K97" s="302"/>
    </row>
    <row r="98" spans="1:11" ht="16.5" customHeight="1">
      <c r="A98" s="87" t="s">
        <v>67</v>
      </c>
      <c r="B98" s="87"/>
      <c r="C98" s="88" t="s">
        <v>68</v>
      </c>
      <c r="D98" s="88"/>
      <c r="E98" s="76"/>
      <c r="F98" s="59"/>
      <c r="G98" s="60"/>
      <c r="H98" s="76"/>
      <c r="I98" s="59"/>
      <c r="J98" s="60"/>
      <c r="K98" s="60" t="s">
        <v>0</v>
      </c>
    </row>
    <row r="99" spans="1:11" s="3" customFormat="1" ht="12">
      <c r="A99" s="297" t="s">
        <v>69</v>
      </c>
      <c r="B99" s="297" t="s">
        <v>70</v>
      </c>
      <c r="C99" s="297" t="s">
        <v>71</v>
      </c>
      <c r="D99" s="297" t="s">
        <v>1</v>
      </c>
      <c r="E99" s="73" t="s">
        <v>141</v>
      </c>
      <c r="F99" s="308" t="s">
        <v>167</v>
      </c>
      <c r="G99" s="309"/>
      <c r="H99" s="73" t="s">
        <v>143</v>
      </c>
      <c r="I99" s="308" t="s">
        <v>176</v>
      </c>
      <c r="J99" s="309"/>
      <c r="K99" s="338" t="s">
        <v>149</v>
      </c>
    </row>
    <row r="100" spans="1:11" s="3" customFormat="1" ht="19.5" customHeight="1">
      <c r="A100" s="307"/>
      <c r="B100" s="307"/>
      <c r="C100" s="307"/>
      <c r="D100" s="307"/>
      <c r="E100" s="73" t="s">
        <v>142</v>
      </c>
      <c r="F100" s="310"/>
      <c r="G100" s="311"/>
      <c r="H100" s="73" t="s">
        <v>144</v>
      </c>
      <c r="I100" s="310"/>
      <c r="J100" s="311"/>
      <c r="K100" s="339"/>
    </row>
    <row r="101" spans="1:11" s="3" customFormat="1" ht="20.100000000000001" customHeight="1">
      <c r="A101" s="78"/>
      <c r="B101" s="78"/>
      <c r="C101" s="78"/>
      <c r="D101" s="263" t="s">
        <v>118</v>
      </c>
      <c r="E101" s="300">
        <f>G105/1000</f>
        <v>15000</v>
      </c>
      <c r="F101" s="47"/>
      <c r="G101" s="66"/>
      <c r="H101" s="300">
        <f>J105/1000</f>
        <v>15000</v>
      </c>
      <c r="I101" s="47" t="s">
        <v>119</v>
      </c>
      <c r="J101" s="66">
        <v>15000000</v>
      </c>
      <c r="K101" s="300">
        <f>H101-E101</f>
        <v>0</v>
      </c>
    </row>
    <row r="102" spans="1:11" s="3" customFormat="1" ht="20.100000000000001" customHeight="1">
      <c r="A102" s="78"/>
      <c r="B102" s="85"/>
      <c r="C102" s="85"/>
      <c r="D102" s="299"/>
      <c r="E102" s="301"/>
      <c r="F102" s="47" t="s">
        <v>119</v>
      </c>
      <c r="G102" s="66">
        <v>15000000</v>
      </c>
      <c r="H102" s="301"/>
      <c r="I102" s="47" t="s">
        <v>120</v>
      </c>
      <c r="J102" s="62">
        <v>10000000</v>
      </c>
      <c r="K102" s="301"/>
    </row>
    <row r="103" spans="1:11" s="3" customFormat="1" ht="20.100000000000001" customHeight="1">
      <c r="A103" s="78"/>
      <c r="B103" s="85"/>
      <c r="C103" s="85"/>
      <c r="D103" s="299"/>
      <c r="E103" s="302"/>
      <c r="F103" s="47"/>
      <c r="G103" s="66"/>
      <c r="H103" s="302"/>
      <c r="I103" s="47"/>
      <c r="J103" s="66"/>
      <c r="K103" s="302"/>
    </row>
    <row r="104" spans="1:11" s="3" customFormat="1" ht="20.100000000000001" customHeight="1">
      <c r="A104" s="78"/>
      <c r="B104" s="78"/>
      <c r="C104" s="85"/>
      <c r="D104" s="299"/>
      <c r="E104" s="300">
        <f>G106/1000</f>
        <v>10000</v>
      </c>
      <c r="F104" s="47" t="s">
        <v>120</v>
      </c>
      <c r="G104" s="62">
        <v>10000000</v>
      </c>
      <c r="H104" s="300">
        <f>J106/1000</f>
        <v>10000</v>
      </c>
      <c r="I104" s="64"/>
      <c r="J104" s="64"/>
      <c r="K104" s="300">
        <f>H104-E104</f>
        <v>0</v>
      </c>
    </row>
    <row r="105" spans="1:11" s="3" customFormat="1" ht="20.100000000000001" customHeight="1">
      <c r="A105" s="78"/>
      <c r="B105" s="78"/>
      <c r="C105" s="85"/>
      <c r="D105" s="299"/>
      <c r="E105" s="301"/>
      <c r="F105" s="116" t="s">
        <v>147</v>
      </c>
      <c r="G105" s="63">
        <f>SUM(G101:G103)</f>
        <v>15000000</v>
      </c>
      <c r="H105" s="301"/>
      <c r="I105" s="116" t="s">
        <v>146</v>
      </c>
      <c r="J105" s="63">
        <f>SUM(J101)</f>
        <v>15000000</v>
      </c>
      <c r="K105" s="301"/>
    </row>
    <row r="106" spans="1:11" s="3" customFormat="1" ht="20.100000000000001" customHeight="1">
      <c r="A106" s="79"/>
      <c r="B106" s="79"/>
      <c r="C106" s="119"/>
      <c r="D106" s="303"/>
      <c r="E106" s="302"/>
      <c r="F106" s="57"/>
      <c r="G106" s="68">
        <f>SUM(G104)</f>
        <v>10000000</v>
      </c>
      <c r="H106" s="302"/>
      <c r="I106" s="57"/>
      <c r="J106" s="68">
        <f>SUM(J102)</f>
        <v>10000000</v>
      </c>
      <c r="K106" s="302"/>
    </row>
    <row r="107" spans="1:11" s="3" customFormat="1" ht="22.5" customHeight="1">
      <c r="A107" s="91"/>
      <c r="B107" s="78"/>
      <c r="C107" s="263" t="s">
        <v>7</v>
      </c>
      <c r="D107" s="183"/>
      <c r="E107" s="128">
        <f>E109+E130+E139+E143+E147</f>
        <v>12366.2</v>
      </c>
      <c r="F107" s="129"/>
      <c r="G107" s="121">
        <f>G137+G141+G145+G157+G125</f>
        <v>12366200</v>
      </c>
      <c r="H107" s="128">
        <f>H130+H139+H143+H147+H109</f>
        <v>16604</v>
      </c>
      <c r="I107" s="129"/>
      <c r="J107" s="121">
        <f>J137+J141+J145+J157+J125</f>
        <v>16604000</v>
      </c>
      <c r="K107" s="128">
        <f>K130+K139+K143+K147</f>
        <v>-2098.1999999999998</v>
      </c>
    </row>
    <row r="108" spans="1:11" s="3" customFormat="1" ht="24" customHeight="1">
      <c r="A108" s="78"/>
      <c r="B108" s="78"/>
      <c r="C108" s="303"/>
      <c r="D108" s="189"/>
      <c r="E108" s="128">
        <f>E114+E134+E141+E145+E155</f>
        <v>12271</v>
      </c>
      <c r="F108" s="122"/>
      <c r="G108" s="70">
        <f>G158+G126+G138+G146</f>
        <v>12271000</v>
      </c>
      <c r="H108" s="128">
        <f>H134+H141+H145+H155+H114</f>
        <v>4464.08</v>
      </c>
      <c r="I108" s="122"/>
      <c r="J108" s="70">
        <f>J158+J126+J138+J146</f>
        <v>4464080</v>
      </c>
      <c r="K108" s="128">
        <f>K134+K141+K145+K155+K114</f>
        <v>-7806.92</v>
      </c>
    </row>
    <row r="109" spans="1:11" s="3" customFormat="1" ht="16.5" customHeight="1">
      <c r="A109" s="78"/>
      <c r="B109" s="78"/>
      <c r="C109" s="200"/>
      <c r="D109" s="304" t="s">
        <v>150</v>
      </c>
      <c r="E109" s="300">
        <f>G125/1000</f>
        <v>3687</v>
      </c>
      <c r="F109" s="47" t="s">
        <v>151</v>
      </c>
      <c r="G109" s="66"/>
      <c r="H109" s="300">
        <f>J125/1000</f>
        <v>10023</v>
      </c>
      <c r="I109" s="47" t="s">
        <v>151</v>
      </c>
      <c r="J109" s="66"/>
      <c r="K109" s="300">
        <f>H109-E109</f>
        <v>6336</v>
      </c>
    </row>
    <row r="110" spans="1:11" s="3" customFormat="1" ht="16.5" customHeight="1">
      <c r="A110" s="78"/>
      <c r="B110" s="78"/>
      <c r="C110" s="200"/>
      <c r="D110" s="305"/>
      <c r="E110" s="301"/>
      <c r="F110" s="47" t="s">
        <v>152</v>
      </c>
      <c r="G110" s="66">
        <v>195000</v>
      </c>
      <c r="H110" s="301"/>
      <c r="I110" s="47" t="s">
        <v>152</v>
      </c>
      <c r="J110" s="66">
        <v>195000</v>
      </c>
      <c r="K110" s="301"/>
    </row>
    <row r="111" spans="1:11" s="3" customFormat="1" ht="16.5" customHeight="1">
      <c r="A111" s="78"/>
      <c r="B111" s="78"/>
      <c r="C111" s="200"/>
      <c r="D111" s="305"/>
      <c r="E111" s="301"/>
      <c r="F111" s="47"/>
      <c r="G111" s="66"/>
      <c r="H111" s="301"/>
      <c r="I111" s="47"/>
      <c r="J111" s="66"/>
      <c r="K111" s="301"/>
    </row>
    <row r="112" spans="1:11" s="3" customFormat="1" ht="15.4" customHeight="1">
      <c r="A112" s="78"/>
      <c r="B112" s="78"/>
      <c r="C112" s="200"/>
      <c r="D112" s="305"/>
      <c r="E112" s="301"/>
      <c r="F112" s="47" t="s">
        <v>153</v>
      </c>
      <c r="G112" s="65"/>
      <c r="H112" s="301"/>
      <c r="I112" s="47" t="s">
        <v>153</v>
      </c>
      <c r="J112" s="65"/>
      <c r="K112" s="301"/>
    </row>
    <row r="113" spans="1:11" s="3" customFormat="1" ht="15.4" customHeight="1">
      <c r="A113" s="78"/>
      <c r="B113" s="78"/>
      <c r="C113" s="200"/>
      <c r="D113" s="305"/>
      <c r="E113" s="302"/>
      <c r="F113" s="47" t="s">
        <v>154</v>
      </c>
      <c r="G113" s="62">
        <v>6336000</v>
      </c>
      <c r="H113" s="302"/>
      <c r="I113" s="47" t="s">
        <v>154</v>
      </c>
      <c r="J113" s="65">
        <v>6336000</v>
      </c>
      <c r="K113" s="302"/>
    </row>
    <row r="114" spans="1:11" s="3" customFormat="1" ht="15.4" customHeight="1">
      <c r="A114" s="78"/>
      <c r="B114" s="78"/>
      <c r="C114" s="200"/>
      <c r="D114" s="305"/>
      <c r="E114" s="300">
        <f>G126/1000</f>
        <v>6980</v>
      </c>
      <c r="F114" s="47" t="s">
        <v>155</v>
      </c>
      <c r="G114" s="66">
        <v>1584000</v>
      </c>
      <c r="H114" s="300">
        <f>J126/1000</f>
        <v>644</v>
      </c>
      <c r="I114" s="47" t="s">
        <v>155</v>
      </c>
      <c r="J114" s="66">
        <v>2373000</v>
      </c>
      <c r="K114" s="300">
        <f>H114-E114</f>
        <v>-6336</v>
      </c>
    </row>
    <row r="115" spans="1:11" s="3" customFormat="1" ht="15.4" customHeight="1">
      <c r="A115" s="78"/>
      <c r="B115" s="78"/>
      <c r="C115" s="200"/>
      <c r="D115" s="305"/>
      <c r="E115" s="301"/>
      <c r="F115" s="47"/>
      <c r="G115" s="66"/>
      <c r="H115" s="301"/>
      <c r="I115" s="47"/>
      <c r="J115" s="62"/>
      <c r="K115" s="301"/>
    </row>
    <row r="116" spans="1:11" s="3" customFormat="1" ht="15.4" customHeight="1">
      <c r="A116" s="78"/>
      <c r="B116" s="78"/>
      <c r="C116" s="200"/>
      <c r="D116" s="305"/>
      <c r="E116" s="301"/>
      <c r="F116" s="47" t="s">
        <v>156</v>
      </c>
      <c r="G116" s="66">
        <v>1056000</v>
      </c>
      <c r="H116" s="301"/>
      <c r="I116" s="47" t="s">
        <v>156</v>
      </c>
      <c r="J116" s="66">
        <v>239000</v>
      </c>
      <c r="K116" s="301"/>
    </row>
    <row r="117" spans="1:11" s="3" customFormat="1" ht="15.4" customHeight="1">
      <c r="A117" s="78"/>
      <c r="B117" s="78"/>
      <c r="C117" s="200"/>
      <c r="D117" s="305"/>
      <c r="E117" s="301"/>
      <c r="F117" s="47"/>
      <c r="G117" s="66"/>
      <c r="H117" s="301"/>
      <c r="I117" s="47"/>
      <c r="J117" s="62"/>
      <c r="K117" s="301"/>
    </row>
    <row r="118" spans="1:11" s="3" customFormat="1" ht="15.4" customHeight="1">
      <c r="A118" s="78"/>
      <c r="B118" s="78"/>
      <c r="C118" s="200"/>
      <c r="D118" s="305"/>
      <c r="E118" s="301"/>
      <c r="F118" s="47" t="s">
        <v>157</v>
      </c>
      <c r="G118" s="66">
        <v>792000</v>
      </c>
      <c r="H118" s="301"/>
      <c r="I118" s="47" t="s">
        <v>157</v>
      </c>
      <c r="J118" s="66">
        <v>820000</v>
      </c>
      <c r="K118" s="301"/>
    </row>
    <row r="119" spans="1:11" s="3" customFormat="1" ht="15.4" customHeight="1">
      <c r="A119" s="78"/>
      <c r="B119" s="78"/>
      <c r="C119" s="200"/>
      <c r="D119" s="305"/>
      <c r="E119" s="301"/>
      <c r="F119" s="47"/>
      <c r="G119" s="66"/>
      <c r="H119" s="301"/>
      <c r="I119" s="47"/>
      <c r="J119" s="62"/>
      <c r="K119" s="301"/>
    </row>
    <row r="120" spans="1:11" s="3" customFormat="1" ht="15.4" customHeight="1">
      <c r="A120" s="78"/>
      <c r="B120" s="78"/>
      <c r="C120" s="200"/>
      <c r="D120" s="305"/>
      <c r="E120" s="301"/>
      <c r="F120" s="47" t="s">
        <v>169</v>
      </c>
      <c r="G120" s="66">
        <v>60000</v>
      </c>
      <c r="H120" s="301"/>
      <c r="I120" s="47" t="s">
        <v>172</v>
      </c>
      <c r="J120" s="66">
        <v>60000</v>
      </c>
      <c r="K120" s="301"/>
    </row>
    <row r="121" spans="1:11" s="3" customFormat="1" ht="15.4" customHeight="1">
      <c r="A121" s="78"/>
      <c r="B121" s="78"/>
      <c r="C121" s="200"/>
      <c r="D121" s="305"/>
      <c r="E121" s="301"/>
      <c r="F121" s="47" t="s">
        <v>158</v>
      </c>
      <c r="G121" s="65"/>
      <c r="H121" s="301"/>
      <c r="I121" s="47" t="s">
        <v>158</v>
      </c>
      <c r="J121" s="65"/>
      <c r="K121" s="301"/>
    </row>
    <row r="122" spans="1:11" s="3" customFormat="1" ht="15.4" customHeight="1">
      <c r="A122" s="78"/>
      <c r="B122" s="78"/>
      <c r="C122" s="200"/>
      <c r="D122" s="305"/>
      <c r="E122" s="301"/>
      <c r="F122" s="47" t="s">
        <v>159</v>
      </c>
      <c r="G122" s="205">
        <v>400000</v>
      </c>
      <c r="H122" s="301"/>
      <c r="I122" s="47" t="s">
        <v>159</v>
      </c>
      <c r="J122" s="205">
        <v>400000</v>
      </c>
      <c r="K122" s="301"/>
    </row>
    <row r="123" spans="1:11" s="3" customFormat="1" ht="15.4" customHeight="1">
      <c r="A123" s="78"/>
      <c r="B123" s="78"/>
      <c r="C123" s="210"/>
      <c r="D123" s="305"/>
      <c r="E123" s="301"/>
      <c r="F123" s="47" t="s">
        <v>170</v>
      </c>
      <c r="G123" s="205">
        <v>44000</v>
      </c>
      <c r="H123" s="301"/>
      <c r="I123" s="47" t="s">
        <v>170</v>
      </c>
      <c r="J123" s="205">
        <v>44000</v>
      </c>
      <c r="K123" s="301"/>
    </row>
    <row r="124" spans="1:11" s="3" customFormat="1" ht="15.4" customHeight="1">
      <c r="A124" s="78"/>
      <c r="B124" s="78"/>
      <c r="C124" s="200"/>
      <c r="D124" s="305"/>
      <c r="E124" s="301"/>
      <c r="F124" s="47" t="s">
        <v>171</v>
      </c>
      <c r="G124" s="205">
        <v>200000</v>
      </c>
      <c r="H124" s="301"/>
      <c r="I124" s="47" t="s">
        <v>171</v>
      </c>
      <c r="J124" s="205">
        <v>200000</v>
      </c>
      <c r="K124" s="301"/>
    </row>
    <row r="125" spans="1:11" s="3" customFormat="1" ht="15.4" customHeight="1">
      <c r="A125" s="78"/>
      <c r="B125" s="78"/>
      <c r="C125" s="200"/>
      <c r="D125" s="305"/>
      <c r="E125" s="301"/>
      <c r="F125" s="116" t="s">
        <v>146</v>
      </c>
      <c r="G125" s="120">
        <f>G110+G114+G116+G118+G120</f>
        <v>3687000</v>
      </c>
      <c r="H125" s="301"/>
      <c r="I125" s="116" t="s">
        <v>146</v>
      </c>
      <c r="J125" s="120">
        <f>J110+J114+J116+J118+J113+J120</f>
        <v>10023000</v>
      </c>
      <c r="K125" s="301"/>
    </row>
    <row r="126" spans="1:11" s="3" customFormat="1" ht="15.4" customHeight="1">
      <c r="A126" s="79"/>
      <c r="B126" s="79"/>
      <c r="C126" s="201"/>
      <c r="D126" s="306"/>
      <c r="E126" s="302"/>
      <c r="F126" s="124"/>
      <c r="G126" s="48">
        <f>G113+G122+G124+G123</f>
        <v>6980000</v>
      </c>
      <c r="H126" s="302"/>
      <c r="I126" s="124"/>
      <c r="J126" s="48">
        <f>+J122+J124+J115+J117+J119+J123</f>
        <v>644000</v>
      </c>
      <c r="K126" s="302"/>
    </row>
    <row r="127" spans="1:11" ht="16.5" customHeight="1">
      <c r="A127" s="87" t="s">
        <v>67</v>
      </c>
      <c r="B127" s="87"/>
      <c r="C127" s="88" t="s">
        <v>24</v>
      </c>
      <c r="D127" s="88"/>
      <c r="E127" s="76"/>
      <c r="F127" s="59"/>
      <c r="G127" s="60"/>
      <c r="H127" s="76"/>
      <c r="I127" s="59"/>
      <c r="J127" s="60"/>
      <c r="K127" s="60" t="s">
        <v>0</v>
      </c>
    </row>
    <row r="128" spans="1:11" s="3" customFormat="1" ht="12">
      <c r="A128" s="297" t="s">
        <v>69</v>
      </c>
      <c r="B128" s="297" t="s">
        <v>53</v>
      </c>
      <c r="C128" s="297" t="s">
        <v>71</v>
      </c>
      <c r="D128" s="297" t="s">
        <v>1</v>
      </c>
      <c r="E128" s="73" t="s">
        <v>141</v>
      </c>
      <c r="F128" s="308" t="s">
        <v>167</v>
      </c>
      <c r="G128" s="309"/>
      <c r="H128" s="73" t="s">
        <v>143</v>
      </c>
      <c r="I128" s="308" t="s">
        <v>176</v>
      </c>
      <c r="J128" s="309"/>
      <c r="K128" s="338" t="s">
        <v>149</v>
      </c>
    </row>
    <row r="129" spans="1:11" s="3" customFormat="1" ht="19.5" customHeight="1">
      <c r="A129" s="307"/>
      <c r="B129" s="307"/>
      <c r="C129" s="307"/>
      <c r="D129" s="307"/>
      <c r="E129" s="73" t="s">
        <v>142</v>
      </c>
      <c r="F129" s="310"/>
      <c r="G129" s="311"/>
      <c r="H129" s="73" t="s">
        <v>144</v>
      </c>
      <c r="I129" s="310"/>
      <c r="J129" s="311"/>
      <c r="K129" s="339"/>
    </row>
    <row r="130" spans="1:11" s="3" customFormat="1" ht="24" customHeight="1">
      <c r="A130" s="78"/>
      <c r="B130" s="78"/>
      <c r="C130" s="312"/>
      <c r="D130" s="304" t="s">
        <v>121</v>
      </c>
      <c r="E130" s="300">
        <f>G137/1000</f>
        <v>5939.2</v>
      </c>
      <c r="F130" s="47" t="s">
        <v>122</v>
      </c>
      <c r="G130" s="66">
        <v>2466000</v>
      </c>
      <c r="H130" s="300">
        <f>J137/1000</f>
        <v>5941</v>
      </c>
      <c r="I130" s="47" t="s">
        <v>122</v>
      </c>
      <c r="J130" s="66">
        <v>2206000</v>
      </c>
      <c r="K130" s="300">
        <f>H130-E130</f>
        <v>1.8000000000001819</v>
      </c>
    </row>
    <row r="131" spans="1:11" s="3" customFormat="1" ht="16.5" customHeight="1">
      <c r="A131" s="78"/>
      <c r="B131" s="78"/>
      <c r="C131" s="316"/>
      <c r="D131" s="305"/>
      <c r="E131" s="301"/>
      <c r="F131" s="47"/>
      <c r="G131" s="66"/>
      <c r="H131" s="301"/>
      <c r="I131" s="47"/>
      <c r="J131" s="205">
        <v>260000</v>
      </c>
      <c r="K131" s="301"/>
    </row>
    <row r="132" spans="1:11" s="3" customFormat="1" ht="15.4" customHeight="1">
      <c r="A132" s="78"/>
      <c r="B132" s="78"/>
      <c r="C132" s="316"/>
      <c r="D132" s="305"/>
      <c r="E132" s="301"/>
      <c r="F132" s="47" t="s">
        <v>123</v>
      </c>
      <c r="G132" s="65">
        <v>1500000</v>
      </c>
      <c r="H132" s="301"/>
      <c r="I132" s="47" t="s">
        <v>123</v>
      </c>
      <c r="J132" s="205">
        <v>1500000</v>
      </c>
      <c r="K132" s="301"/>
    </row>
    <row r="133" spans="1:11" s="3" customFormat="1" ht="15.4" customHeight="1">
      <c r="A133" s="78"/>
      <c r="B133" s="78"/>
      <c r="C133" s="316"/>
      <c r="D133" s="305"/>
      <c r="E133" s="302"/>
      <c r="F133" s="47" t="s">
        <v>124</v>
      </c>
      <c r="G133" s="66">
        <v>79200</v>
      </c>
      <c r="H133" s="302"/>
      <c r="I133" s="47" t="s">
        <v>124</v>
      </c>
      <c r="J133" s="66">
        <v>81000</v>
      </c>
      <c r="K133" s="302"/>
    </row>
    <row r="134" spans="1:11" s="3" customFormat="1" ht="15.4" customHeight="1">
      <c r="A134" s="78"/>
      <c r="B134" s="78"/>
      <c r="C134" s="316"/>
      <c r="D134" s="305"/>
      <c r="E134" s="300">
        <f>G138/1000</f>
        <v>2466</v>
      </c>
      <c r="F134" s="47" t="s">
        <v>125</v>
      </c>
      <c r="G134" s="66">
        <v>180000</v>
      </c>
      <c r="H134" s="300">
        <f>J138/1000</f>
        <v>2466</v>
      </c>
      <c r="I134" s="47" t="s">
        <v>125</v>
      </c>
      <c r="J134" s="66">
        <v>180000</v>
      </c>
      <c r="K134" s="300">
        <f>H134-E134</f>
        <v>0</v>
      </c>
    </row>
    <row r="135" spans="1:11" s="3" customFormat="1" ht="15.4" customHeight="1">
      <c r="A135" s="78"/>
      <c r="B135" s="78"/>
      <c r="C135" s="316"/>
      <c r="D135" s="305"/>
      <c r="E135" s="301"/>
      <c r="F135" s="47" t="s">
        <v>126</v>
      </c>
      <c r="G135" s="65">
        <v>1714000</v>
      </c>
      <c r="H135" s="301"/>
      <c r="I135" s="47" t="s">
        <v>126</v>
      </c>
      <c r="J135" s="65">
        <v>3474000</v>
      </c>
      <c r="K135" s="301"/>
    </row>
    <row r="136" spans="1:11" s="3" customFormat="1" ht="15.4" customHeight="1">
      <c r="A136" s="78"/>
      <c r="B136" s="78"/>
      <c r="C136" s="316"/>
      <c r="D136" s="305"/>
      <c r="E136" s="301"/>
      <c r="F136" s="47"/>
      <c r="G136" s="205">
        <v>2466000</v>
      </c>
      <c r="H136" s="301"/>
      <c r="I136" s="47"/>
      <c r="J136" s="205">
        <v>706000</v>
      </c>
      <c r="K136" s="301"/>
    </row>
    <row r="137" spans="1:11" s="3" customFormat="1" ht="15.4" customHeight="1">
      <c r="A137" s="78"/>
      <c r="B137" s="78"/>
      <c r="C137" s="316"/>
      <c r="D137" s="305"/>
      <c r="E137" s="301"/>
      <c r="F137" s="116" t="s">
        <v>160</v>
      </c>
      <c r="G137" s="120">
        <f>SUM(G130:G135)</f>
        <v>5939200</v>
      </c>
      <c r="H137" s="301"/>
      <c r="I137" s="116" t="s">
        <v>160</v>
      </c>
      <c r="J137" s="120">
        <f>J130+J133+J134+J135</f>
        <v>5941000</v>
      </c>
      <c r="K137" s="301"/>
    </row>
    <row r="138" spans="1:11" s="3" customFormat="1" ht="15.4" customHeight="1">
      <c r="A138" s="78"/>
      <c r="B138" s="78"/>
      <c r="C138" s="316"/>
      <c r="D138" s="306"/>
      <c r="E138" s="302"/>
      <c r="F138" s="116"/>
      <c r="G138" s="206">
        <f>SUM(G136)</f>
        <v>2466000</v>
      </c>
      <c r="H138" s="302"/>
      <c r="I138" s="116"/>
      <c r="J138" s="206">
        <f>SUM(J136)+J131+J132</f>
        <v>2466000</v>
      </c>
      <c r="K138" s="302"/>
    </row>
    <row r="139" spans="1:11" s="3" customFormat="1" ht="15.4" customHeight="1">
      <c r="A139" s="78"/>
      <c r="B139" s="78"/>
      <c r="C139" s="316"/>
      <c r="D139" s="263" t="s">
        <v>127</v>
      </c>
      <c r="E139" s="345">
        <f>G141/1000</f>
        <v>900</v>
      </c>
      <c r="F139" s="56" t="s">
        <v>128</v>
      </c>
      <c r="G139" s="121">
        <v>900000</v>
      </c>
      <c r="H139" s="345">
        <f>J141/1000</f>
        <v>0</v>
      </c>
      <c r="I139" s="56" t="s">
        <v>128</v>
      </c>
      <c r="J139" s="121">
        <v>0</v>
      </c>
      <c r="K139" s="345">
        <f>H139-E139</f>
        <v>-900</v>
      </c>
    </row>
    <row r="140" spans="1:11" s="3" customFormat="1" ht="15.4" customHeight="1">
      <c r="A140" s="78"/>
      <c r="B140" s="78"/>
      <c r="C140" s="316"/>
      <c r="D140" s="299"/>
      <c r="E140" s="346"/>
      <c r="F140" s="47"/>
      <c r="G140" s="63"/>
      <c r="H140" s="346"/>
      <c r="I140" s="47"/>
      <c r="J140" s="63"/>
      <c r="K140" s="346"/>
    </row>
    <row r="141" spans="1:11" s="3" customFormat="1" ht="15.4" customHeight="1">
      <c r="A141" s="78"/>
      <c r="B141" s="78"/>
      <c r="C141" s="316"/>
      <c r="D141" s="299"/>
      <c r="E141" s="300">
        <v>0</v>
      </c>
      <c r="F141" s="116" t="s">
        <v>147</v>
      </c>
      <c r="G141" s="52">
        <f>SUM(G139:G140)</f>
        <v>900000</v>
      </c>
      <c r="H141" s="300">
        <f>J142/1000</f>
        <v>0</v>
      </c>
      <c r="I141" s="116" t="s">
        <v>146</v>
      </c>
      <c r="J141" s="52">
        <f>SUM(J139:J140)</f>
        <v>0</v>
      </c>
      <c r="K141" s="300">
        <f>H141-E141</f>
        <v>0</v>
      </c>
    </row>
    <row r="142" spans="1:11" s="3" customFormat="1" ht="15.4" customHeight="1">
      <c r="A142" s="78"/>
      <c r="B142" s="78"/>
      <c r="C142" s="316"/>
      <c r="D142" s="303"/>
      <c r="E142" s="302"/>
      <c r="F142" s="122"/>
      <c r="G142" s="64"/>
      <c r="H142" s="302"/>
      <c r="I142" s="122"/>
      <c r="J142" s="64"/>
      <c r="K142" s="302"/>
    </row>
    <row r="143" spans="1:11" s="3" customFormat="1" ht="16.5" customHeight="1">
      <c r="A143" s="78"/>
      <c r="B143" s="78"/>
      <c r="C143" s="316"/>
      <c r="D143" s="263" t="s">
        <v>129</v>
      </c>
      <c r="E143" s="300">
        <f>G145/1000</f>
        <v>1200</v>
      </c>
      <c r="F143" s="56" t="s">
        <v>130</v>
      </c>
      <c r="G143" s="121">
        <v>1200000</v>
      </c>
      <c r="H143" s="300">
        <f>J145/1000</f>
        <v>0</v>
      </c>
      <c r="I143" s="56" t="s">
        <v>128</v>
      </c>
      <c r="J143" s="121">
        <v>0</v>
      </c>
      <c r="K143" s="300">
        <f>H143-E143</f>
        <v>-1200</v>
      </c>
    </row>
    <row r="144" spans="1:11" s="3" customFormat="1" ht="16.5" customHeight="1">
      <c r="A144" s="78"/>
      <c r="B144" s="78"/>
      <c r="C144" s="316"/>
      <c r="D144" s="299"/>
      <c r="E144" s="302"/>
      <c r="F144" s="47"/>
      <c r="G144" s="75"/>
      <c r="H144" s="302"/>
      <c r="I144" s="47"/>
      <c r="J144" s="75">
        <v>0</v>
      </c>
      <c r="K144" s="302"/>
    </row>
    <row r="145" spans="1:11" s="3" customFormat="1" ht="16.5" customHeight="1">
      <c r="A145" s="78"/>
      <c r="B145" s="78"/>
      <c r="C145" s="316"/>
      <c r="D145" s="299"/>
      <c r="E145" s="300">
        <f>G146/1000</f>
        <v>0</v>
      </c>
      <c r="F145" s="116" t="s">
        <v>160</v>
      </c>
      <c r="G145" s="123">
        <f>G143</f>
        <v>1200000</v>
      </c>
      <c r="H145" s="300">
        <f>J146/1000</f>
        <v>0</v>
      </c>
      <c r="I145" s="116" t="s">
        <v>160</v>
      </c>
      <c r="J145" s="123">
        <f>J143</f>
        <v>0</v>
      </c>
      <c r="K145" s="300">
        <f>H145-E145</f>
        <v>0</v>
      </c>
    </row>
    <row r="146" spans="1:11" s="3" customFormat="1" ht="16.5" customHeight="1">
      <c r="A146" s="78"/>
      <c r="B146" s="78"/>
      <c r="C146" s="316"/>
      <c r="D146" s="299"/>
      <c r="E146" s="302"/>
      <c r="F146" s="124"/>
      <c r="G146" s="43">
        <f>G144</f>
        <v>0</v>
      </c>
      <c r="H146" s="302"/>
      <c r="I146" s="124"/>
      <c r="J146" s="43">
        <f>J144</f>
        <v>0</v>
      </c>
      <c r="K146" s="302"/>
    </row>
    <row r="147" spans="1:11" s="3" customFormat="1" ht="16.5" customHeight="1">
      <c r="A147" s="78"/>
      <c r="B147" s="78"/>
      <c r="C147" s="316"/>
      <c r="D147" s="263" t="s">
        <v>131</v>
      </c>
      <c r="E147" s="300">
        <f>G157/1000</f>
        <v>640</v>
      </c>
      <c r="F147" s="47" t="s">
        <v>132</v>
      </c>
      <c r="G147" s="75">
        <v>280000</v>
      </c>
      <c r="H147" s="344">
        <f>J157/1000</f>
        <v>640</v>
      </c>
      <c r="I147" s="47" t="s">
        <v>132</v>
      </c>
      <c r="J147" s="75">
        <v>237900</v>
      </c>
      <c r="K147" s="301">
        <f>H147-E147</f>
        <v>0</v>
      </c>
    </row>
    <row r="148" spans="1:11" s="3" customFormat="1" ht="16.5" customHeight="1">
      <c r="A148" s="78"/>
      <c r="B148" s="78"/>
      <c r="C148" s="316"/>
      <c r="D148" s="299"/>
      <c r="E148" s="301"/>
      <c r="F148" s="47"/>
      <c r="G148" s="75"/>
      <c r="H148" s="301"/>
      <c r="I148" s="47" t="s">
        <v>50</v>
      </c>
      <c r="J148" s="123">
        <v>291800</v>
      </c>
      <c r="K148" s="301"/>
    </row>
    <row r="149" spans="1:11" s="3" customFormat="1" ht="16.5" customHeight="1">
      <c r="A149" s="78"/>
      <c r="B149" s="78"/>
      <c r="C149" s="316"/>
      <c r="D149" s="299"/>
      <c r="E149" s="301"/>
      <c r="F149" s="47" t="s">
        <v>50</v>
      </c>
      <c r="G149" s="75">
        <v>580000</v>
      </c>
      <c r="H149" s="301"/>
      <c r="J149" s="75">
        <v>188200</v>
      </c>
      <c r="K149" s="301"/>
    </row>
    <row r="150" spans="1:11" s="3" customFormat="1" ht="16.5" customHeight="1">
      <c r="A150" s="78"/>
      <c r="B150" s="78"/>
      <c r="C150" s="316"/>
      <c r="D150" s="299"/>
      <c r="E150" s="301"/>
      <c r="F150" s="37"/>
      <c r="G150" s="75"/>
      <c r="H150" s="301"/>
      <c r="I150" s="37" t="s">
        <v>133</v>
      </c>
      <c r="J150" s="75">
        <v>100000</v>
      </c>
      <c r="K150" s="301"/>
    </row>
    <row r="151" spans="1:11" s="3" customFormat="1" ht="16.5" customHeight="1">
      <c r="A151" s="78"/>
      <c r="B151" s="78"/>
      <c r="C151" s="316"/>
      <c r="D151" s="299"/>
      <c r="E151" s="301"/>
      <c r="F151" s="37" t="s">
        <v>133</v>
      </c>
      <c r="G151" s="75">
        <v>100000</v>
      </c>
      <c r="H151" s="301"/>
      <c r="I151" s="37" t="s">
        <v>161</v>
      </c>
      <c r="J151" s="123">
        <v>348200</v>
      </c>
      <c r="K151" s="301"/>
    </row>
    <row r="152" spans="1:11" s="3" customFormat="1" ht="16.5" customHeight="1">
      <c r="A152" s="78"/>
      <c r="B152" s="78"/>
      <c r="C152" s="316"/>
      <c r="D152" s="299"/>
      <c r="E152" s="301"/>
      <c r="F152" s="37" t="s">
        <v>161</v>
      </c>
      <c r="G152" s="123">
        <v>640000</v>
      </c>
      <c r="H152" s="301"/>
      <c r="I152" s="64"/>
      <c r="J152" s="180">
        <v>192000</v>
      </c>
      <c r="K152" s="301"/>
    </row>
    <row r="153" spans="1:11" s="3" customFormat="1" ht="16.5" customHeight="1">
      <c r="A153" s="78"/>
      <c r="B153" s="78"/>
      <c r="C153" s="316"/>
      <c r="D153" s="299"/>
      <c r="E153" s="301"/>
      <c r="F153" s="126"/>
      <c r="G153" s="125"/>
      <c r="H153" s="301"/>
      <c r="I153" s="126"/>
      <c r="J153" s="125"/>
      <c r="K153" s="301"/>
    </row>
    <row r="154" spans="1:11" s="3" customFormat="1" ht="16.5" customHeight="1">
      <c r="A154" s="78"/>
      <c r="B154" s="78"/>
      <c r="C154" s="316"/>
      <c r="D154" s="299"/>
      <c r="E154" s="302"/>
      <c r="F154" s="126" t="s">
        <v>162</v>
      </c>
      <c r="G154" s="75">
        <v>1865000</v>
      </c>
      <c r="H154" s="302"/>
      <c r="I154" s="126" t="s">
        <v>162</v>
      </c>
      <c r="J154" s="75">
        <v>635980</v>
      </c>
      <c r="K154" s="302"/>
    </row>
    <row r="155" spans="1:11" s="3" customFormat="1" ht="16.5" customHeight="1">
      <c r="A155" s="78"/>
      <c r="B155" s="78"/>
      <c r="C155" s="316"/>
      <c r="D155" s="299"/>
      <c r="E155" s="300">
        <f>G158/1000</f>
        <v>2825</v>
      </c>
      <c r="F155" s="126"/>
      <c r="G155" s="75"/>
      <c r="H155" s="300">
        <f>J158/1000</f>
        <v>1354.08</v>
      </c>
      <c r="I155" s="126"/>
      <c r="J155" s="75"/>
      <c r="K155" s="300">
        <f>H155-E155</f>
        <v>-1470.92</v>
      </c>
    </row>
    <row r="156" spans="1:11" s="3" customFormat="1" ht="16.5" customHeight="1">
      <c r="A156" s="78"/>
      <c r="B156" s="78"/>
      <c r="C156" s="316"/>
      <c r="D156" s="299"/>
      <c r="E156" s="301"/>
      <c r="F156" s="126"/>
      <c r="G156" s="75"/>
      <c r="H156" s="301"/>
      <c r="I156" s="126"/>
      <c r="J156" s="75"/>
      <c r="K156" s="301"/>
    </row>
    <row r="157" spans="1:11" s="3" customFormat="1" ht="16.5" customHeight="1">
      <c r="A157" s="78"/>
      <c r="B157" s="78"/>
      <c r="C157" s="316"/>
      <c r="D157" s="299"/>
      <c r="E157" s="301"/>
      <c r="F157" s="116" t="s">
        <v>147</v>
      </c>
      <c r="G157" s="127">
        <f>G152+G153</f>
        <v>640000</v>
      </c>
      <c r="H157" s="301"/>
      <c r="I157" s="116" t="s">
        <v>146</v>
      </c>
      <c r="J157" s="127">
        <f>J148+J151</f>
        <v>640000</v>
      </c>
      <c r="K157" s="301"/>
    </row>
    <row r="158" spans="1:11" s="3" customFormat="1" ht="16.5" customHeight="1">
      <c r="A158" s="79"/>
      <c r="B158" s="79"/>
      <c r="C158" s="313"/>
      <c r="D158" s="303"/>
      <c r="E158" s="302"/>
      <c r="F158" s="57"/>
      <c r="G158" s="43">
        <f>G147+G149+G154+G151</f>
        <v>2825000</v>
      </c>
      <c r="H158" s="302"/>
      <c r="I158" s="57"/>
      <c r="J158" s="43">
        <f>J147+J149+J150+J152+J154</f>
        <v>1354080</v>
      </c>
      <c r="K158" s="302"/>
    </row>
    <row r="159" spans="1:11" ht="16.5" customHeight="1">
      <c r="A159" s="87" t="s">
        <v>67</v>
      </c>
      <c r="B159" s="87"/>
      <c r="C159" s="88" t="s">
        <v>68</v>
      </c>
      <c r="D159" s="88"/>
      <c r="E159" s="76"/>
      <c r="F159" s="59"/>
      <c r="G159" s="60"/>
      <c r="H159" s="76"/>
      <c r="I159" s="59"/>
      <c r="J159" s="60"/>
      <c r="K159" s="60" t="s">
        <v>0</v>
      </c>
    </row>
    <row r="160" spans="1:11" s="3" customFormat="1" ht="21.95" customHeight="1">
      <c r="A160" s="297" t="s">
        <v>69</v>
      </c>
      <c r="B160" s="297" t="s">
        <v>70</v>
      </c>
      <c r="C160" s="297" t="s">
        <v>71</v>
      </c>
      <c r="D160" s="297" t="s">
        <v>1</v>
      </c>
      <c r="E160" s="73" t="s">
        <v>141</v>
      </c>
      <c r="F160" s="308" t="s">
        <v>167</v>
      </c>
      <c r="G160" s="309"/>
      <c r="H160" s="73" t="s">
        <v>143</v>
      </c>
      <c r="I160" s="308" t="s">
        <v>176</v>
      </c>
      <c r="J160" s="309"/>
      <c r="K160" s="338" t="s">
        <v>149</v>
      </c>
    </row>
    <row r="161" spans="1:11" s="3" customFormat="1" ht="21.95" customHeight="1">
      <c r="A161" s="307"/>
      <c r="B161" s="307"/>
      <c r="C161" s="307"/>
      <c r="D161" s="307"/>
      <c r="E161" s="73" t="s">
        <v>142</v>
      </c>
      <c r="F161" s="310"/>
      <c r="G161" s="311"/>
      <c r="H161" s="73" t="s">
        <v>144</v>
      </c>
      <c r="I161" s="310"/>
      <c r="J161" s="311"/>
      <c r="K161" s="339"/>
    </row>
    <row r="162" spans="1:11" s="3" customFormat="1" ht="21.95" customHeight="1">
      <c r="A162" s="78"/>
      <c r="B162" s="78"/>
      <c r="C162" s="295" t="s">
        <v>134</v>
      </c>
      <c r="D162" s="118"/>
      <c r="E162" s="128">
        <f>E164</f>
        <v>29040</v>
      </c>
      <c r="F162" s="71"/>
      <c r="G162" s="121">
        <f>G169</f>
        <v>29040000</v>
      </c>
      <c r="H162" s="128">
        <f>H164</f>
        <v>24802.2</v>
      </c>
      <c r="I162" s="71"/>
      <c r="J162" s="121">
        <f>J169</f>
        <v>24802200</v>
      </c>
      <c r="K162" s="128">
        <f>K164</f>
        <v>-4237.7999999999993</v>
      </c>
    </row>
    <row r="163" spans="1:11" s="3" customFormat="1" ht="21.95" customHeight="1">
      <c r="A163" s="78"/>
      <c r="B163" s="78"/>
      <c r="C163" s="296"/>
      <c r="D163" s="82"/>
      <c r="E163" s="128">
        <f>E168</f>
        <v>430</v>
      </c>
      <c r="F163" s="57"/>
      <c r="G163" s="70">
        <f>G170</f>
        <v>430000</v>
      </c>
      <c r="H163" s="128">
        <f>H168</f>
        <v>2712.9</v>
      </c>
      <c r="I163" s="57"/>
      <c r="J163" s="70">
        <f>J170</f>
        <v>2712900</v>
      </c>
      <c r="K163" s="128">
        <f>K168</f>
        <v>2282.9</v>
      </c>
    </row>
    <row r="164" spans="1:11" s="3" customFormat="1" ht="21.95" customHeight="1">
      <c r="A164" s="78"/>
      <c r="B164" s="78"/>
      <c r="C164" s="297"/>
      <c r="D164" s="263" t="s">
        <v>135</v>
      </c>
      <c r="E164" s="300">
        <f>G169/1000</f>
        <v>29040</v>
      </c>
      <c r="F164" s="37" t="s">
        <v>148</v>
      </c>
      <c r="G164" s="130">
        <v>29040000</v>
      </c>
      <c r="H164" s="300">
        <f>J169/1000</f>
        <v>24802.2</v>
      </c>
      <c r="I164" s="37" t="s">
        <v>148</v>
      </c>
      <c r="J164" s="130">
        <v>24802200</v>
      </c>
      <c r="K164" s="300">
        <f>H164-E164</f>
        <v>-4237.7999999999993</v>
      </c>
    </row>
    <row r="165" spans="1:11" s="3" customFormat="1" ht="21.95" customHeight="1">
      <c r="A165" s="78"/>
      <c r="B165" s="78"/>
      <c r="C165" s="298"/>
      <c r="D165" s="299"/>
      <c r="E165" s="301"/>
      <c r="F165" s="37"/>
      <c r="G165" s="130"/>
      <c r="H165" s="301"/>
      <c r="I165" s="37"/>
      <c r="J165" s="75">
        <v>2314800</v>
      </c>
      <c r="K165" s="301"/>
    </row>
    <row r="166" spans="1:11" s="3" customFormat="1" ht="21.95" customHeight="1">
      <c r="A166" s="78"/>
      <c r="B166" s="78"/>
      <c r="C166" s="298"/>
      <c r="D166" s="299"/>
      <c r="E166" s="301"/>
      <c r="F166" s="37" t="s">
        <v>8</v>
      </c>
      <c r="G166" s="75">
        <v>400000</v>
      </c>
      <c r="H166" s="301"/>
      <c r="I166" s="37" t="s">
        <v>8</v>
      </c>
      <c r="J166" s="75">
        <v>398100</v>
      </c>
      <c r="K166" s="301"/>
    </row>
    <row r="167" spans="1:11" s="3" customFormat="1" ht="21.95" customHeight="1">
      <c r="A167" s="78"/>
      <c r="B167" s="78"/>
      <c r="C167" s="298"/>
      <c r="D167" s="299"/>
      <c r="E167" s="302"/>
      <c r="F167" s="37" t="s">
        <v>12</v>
      </c>
      <c r="G167" s="75">
        <v>30000</v>
      </c>
      <c r="H167" s="302"/>
      <c r="I167" s="37" t="s">
        <v>12</v>
      </c>
      <c r="J167" s="75">
        <v>0</v>
      </c>
      <c r="K167" s="302"/>
    </row>
    <row r="168" spans="1:11" s="3" customFormat="1" ht="21.95" customHeight="1">
      <c r="A168" s="78"/>
      <c r="B168" s="78"/>
      <c r="C168" s="298"/>
      <c r="D168" s="299"/>
      <c r="E168" s="300">
        <f>G170/1000</f>
        <v>430</v>
      </c>
      <c r="F168" s="64"/>
      <c r="G168" s="64"/>
      <c r="H168" s="300">
        <f>J170/1000</f>
        <v>2712.9</v>
      </c>
      <c r="I168" s="64"/>
      <c r="J168" s="64"/>
      <c r="K168" s="300">
        <f>H168-E168</f>
        <v>2282.9</v>
      </c>
    </row>
    <row r="169" spans="1:11" s="3" customFormat="1" ht="21.95" customHeight="1">
      <c r="A169" s="78"/>
      <c r="B169" s="78"/>
      <c r="C169" s="298"/>
      <c r="D169" s="190"/>
      <c r="E169" s="301"/>
      <c r="F169" s="37"/>
      <c r="G169" s="123">
        <f>SUM(G164:G164)</f>
        <v>29040000</v>
      </c>
      <c r="H169" s="301"/>
      <c r="I169" s="37"/>
      <c r="J169" s="123">
        <f>SUM(J164:J164)</f>
        <v>24802200</v>
      </c>
      <c r="K169" s="301"/>
    </row>
    <row r="170" spans="1:11" s="3" customFormat="1" ht="21.95" customHeight="1">
      <c r="A170" s="79"/>
      <c r="B170" s="79"/>
      <c r="C170" s="298"/>
      <c r="D170" s="131"/>
      <c r="E170" s="302"/>
      <c r="F170" s="38"/>
      <c r="G170" s="43">
        <f>SUM(G166:G167)</f>
        <v>430000</v>
      </c>
      <c r="H170" s="302"/>
      <c r="I170" s="38"/>
      <c r="J170" s="43">
        <f>SUM(J165:J167)</f>
        <v>2712900</v>
      </c>
      <c r="K170" s="302"/>
    </row>
    <row r="171" spans="1:11" ht="21.95" customHeight="1">
      <c r="A171" s="263" t="s">
        <v>9</v>
      </c>
      <c r="B171" s="289"/>
      <c r="C171" s="290"/>
      <c r="D171" s="290"/>
      <c r="E171" s="291">
        <f>E173</f>
        <v>20000</v>
      </c>
      <c r="F171" s="287"/>
      <c r="G171" s="132"/>
      <c r="H171" s="291">
        <f>H173</f>
        <v>20000</v>
      </c>
      <c r="I171" s="287"/>
      <c r="J171" s="132"/>
      <c r="K171" s="291">
        <f>K173</f>
        <v>5.8264504332328215E-13</v>
      </c>
    </row>
    <row r="172" spans="1:11" ht="21.95" customHeight="1">
      <c r="A172" s="303"/>
      <c r="B172" s="289"/>
      <c r="C172" s="290"/>
      <c r="D172" s="290"/>
      <c r="E172" s="292"/>
      <c r="F172" s="288"/>
      <c r="G172" s="133">
        <f>G175+G177</f>
        <v>20000000</v>
      </c>
      <c r="H172" s="292"/>
      <c r="I172" s="288"/>
      <c r="J172" s="133">
        <f>J175+J177+J178</f>
        <v>20000000</v>
      </c>
      <c r="K172" s="292"/>
    </row>
    <row r="173" spans="1:11" ht="21.95" customHeight="1">
      <c r="A173" s="289"/>
      <c r="B173" s="289" t="s">
        <v>136</v>
      </c>
      <c r="C173" s="290"/>
      <c r="D173" s="290"/>
      <c r="E173" s="291">
        <f>E175+E177</f>
        <v>20000</v>
      </c>
      <c r="F173" s="287"/>
      <c r="G173" s="293"/>
      <c r="H173" s="291">
        <f>H175+H177</f>
        <v>20000</v>
      </c>
      <c r="I173" s="287"/>
      <c r="J173" s="293"/>
      <c r="K173" s="291">
        <f>K175+K177</f>
        <v>5.8264504332328215E-13</v>
      </c>
    </row>
    <row r="174" spans="1:11" ht="21.95" customHeight="1">
      <c r="A174" s="289"/>
      <c r="B174" s="289"/>
      <c r="C174" s="290"/>
      <c r="D174" s="290"/>
      <c r="E174" s="292"/>
      <c r="F174" s="288"/>
      <c r="G174" s="294"/>
      <c r="H174" s="292"/>
      <c r="I174" s="288"/>
      <c r="J174" s="294"/>
      <c r="K174" s="292"/>
    </row>
    <row r="175" spans="1:11" ht="21.95" customHeight="1">
      <c r="A175" s="289"/>
      <c r="B175" s="289"/>
      <c r="C175" s="290" t="s">
        <v>137</v>
      </c>
      <c r="D175" s="290" t="s">
        <v>137</v>
      </c>
      <c r="E175" s="214">
        <f>G175/1000</f>
        <v>20000</v>
      </c>
      <c r="F175" s="287" t="s">
        <v>138</v>
      </c>
      <c r="G175" s="293">
        <v>20000000</v>
      </c>
      <c r="H175" s="214">
        <f>J175/1000</f>
        <v>19923.86</v>
      </c>
      <c r="I175" s="287" t="s">
        <v>138</v>
      </c>
      <c r="J175" s="293">
        <v>19923860</v>
      </c>
      <c r="K175" s="291">
        <f>H175-E175</f>
        <v>-76.139999999999418</v>
      </c>
    </row>
    <row r="176" spans="1:11" ht="21.95" customHeight="1">
      <c r="A176" s="289"/>
      <c r="B176" s="289"/>
      <c r="C176" s="290"/>
      <c r="D176" s="290"/>
      <c r="E176" s="215"/>
      <c r="F176" s="288"/>
      <c r="G176" s="294"/>
      <c r="H176" s="215"/>
      <c r="I176" s="288"/>
      <c r="J176" s="294"/>
      <c r="K176" s="292"/>
    </row>
    <row r="177" spans="1:11" ht="21.95" customHeight="1">
      <c r="A177" s="289"/>
      <c r="B177" s="289"/>
      <c r="C177" s="290" t="s">
        <v>139</v>
      </c>
      <c r="D177" s="290" t="s">
        <v>140</v>
      </c>
      <c r="E177" s="214">
        <f>G177/1000</f>
        <v>0</v>
      </c>
      <c r="F177" s="287" t="s">
        <v>163</v>
      </c>
      <c r="G177" s="293"/>
      <c r="H177" s="214">
        <f>(J177+J178)/1000</f>
        <v>76.14</v>
      </c>
      <c r="I177" s="198" t="s">
        <v>163</v>
      </c>
      <c r="J177" s="132">
        <v>0</v>
      </c>
      <c r="K177" s="291">
        <f>H177-E177</f>
        <v>76.14</v>
      </c>
    </row>
    <row r="178" spans="1:11" ht="21.95" customHeight="1">
      <c r="A178" s="289"/>
      <c r="B178" s="289"/>
      <c r="C178" s="290"/>
      <c r="D178" s="290"/>
      <c r="E178" s="215"/>
      <c r="F178" s="288"/>
      <c r="G178" s="294"/>
      <c r="H178" s="215"/>
      <c r="I178" s="199" t="s">
        <v>165</v>
      </c>
      <c r="J178" s="133">
        <v>76140</v>
      </c>
      <c r="K178" s="292"/>
    </row>
    <row r="179" spans="1:11">
      <c r="A179" s="36"/>
      <c r="B179" s="36"/>
    </row>
    <row r="180" spans="1:11">
      <c r="A180" s="36"/>
      <c r="B180" s="36"/>
    </row>
    <row r="181" spans="1:11">
      <c r="A181" s="36"/>
      <c r="B181" s="36"/>
    </row>
    <row r="182" spans="1:11">
      <c r="A182" s="36"/>
      <c r="B182" s="36"/>
    </row>
    <row r="183" spans="1:11">
      <c r="A183" s="36"/>
      <c r="B183" s="36"/>
    </row>
    <row r="184" spans="1:11">
      <c r="A184" s="36"/>
      <c r="B184" s="36"/>
    </row>
    <row r="185" spans="1:11">
      <c r="A185" s="36"/>
      <c r="B185" s="36"/>
    </row>
    <row r="186" spans="1:11">
      <c r="A186" s="36"/>
      <c r="B186" s="36"/>
    </row>
    <row r="187" spans="1:11">
      <c r="A187" s="36"/>
      <c r="B187" s="36"/>
    </row>
    <row r="188" spans="1:11">
      <c r="A188" s="36"/>
      <c r="B188" s="36"/>
    </row>
    <row r="189" spans="1:11">
      <c r="A189" s="36"/>
      <c r="B189" s="36"/>
    </row>
    <row r="190" spans="1:11">
      <c r="A190" s="36"/>
      <c r="B190" s="36"/>
    </row>
    <row r="191" spans="1:11">
      <c r="A191" s="36"/>
      <c r="B191" s="36"/>
    </row>
    <row r="192" spans="1:11">
      <c r="A192" s="36"/>
      <c r="B192" s="36"/>
    </row>
    <row r="193" spans="1:2">
      <c r="A193" s="36"/>
      <c r="B193" s="36"/>
    </row>
    <row r="194" spans="1:2">
      <c r="A194" s="36"/>
      <c r="B194" s="36"/>
    </row>
    <row r="195" spans="1:2">
      <c r="A195" s="36"/>
      <c r="B195" s="36"/>
    </row>
    <row r="196" spans="1:2">
      <c r="A196" s="36"/>
      <c r="B196" s="36"/>
    </row>
    <row r="197" spans="1:2">
      <c r="A197" s="36"/>
      <c r="B197" s="36"/>
    </row>
    <row r="198" spans="1:2">
      <c r="A198" s="36"/>
      <c r="B198" s="36"/>
    </row>
    <row r="199" spans="1:2" ht="16.5" customHeight="1">
      <c r="A199" s="36"/>
      <c r="B199" s="36"/>
    </row>
    <row r="200" spans="1:2">
      <c r="A200" s="36"/>
      <c r="B200" s="36"/>
    </row>
    <row r="201" spans="1:2">
      <c r="A201" s="36"/>
      <c r="B201" s="36"/>
    </row>
    <row r="202" spans="1:2" ht="16.5" customHeight="1">
      <c r="A202" s="36"/>
      <c r="B202" s="36"/>
    </row>
    <row r="203" spans="1:2">
      <c r="A203" s="36"/>
      <c r="B203" s="36"/>
    </row>
    <row r="204" spans="1:2">
      <c r="A204" s="36"/>
      <c r="B204" s="36"/>
    </row>
  </sheetData>
  <mergeCells count="205">
    <mergeCell ref="K145:K146"/>
    <mergeCell ref="H130:H133"/>
    <mergeCell ref="H134:H138"/>
    <mergeCell ref="H94:H97"/>
    <mergeCell ref="H101:H103"/>
    <mergeCell ref="H90:H93"/>
    <mergeCell ref="F76:G77"/>
    <mergeCell ref="I76:J77"/>
    <mergeCell ref="H104:H106"/>
    <mergeCell ref="I99:J100"/>
    <mergeCell ref="H139:H140"/>
    <mergeCell ref="H141:H142"/>
    <mergeCell ref="H143:H144"/>
    <mergeCell ref="H145:H146"/>
    <mergeCell ref="K99:K100"/>
    <mergeCell ref="H109:H113"/>
    <mergeCell ref="K109:K113"/>
    <mergeCell ref="H114:H126"/>
    <mergeCell ref="K114:K126"/>
    <mergeCell ref="F128:G129"/>
    <mergeCell ref="I128:J129"/>
    <mergeCell ref="K128:K129"/>
    <mergeCell ref="K141:K142"/>
    <mergeCell ref="K143:K144"/>
    <mergeCell ref="C54:C57"/>
    <mergeCell ref="C69:C70"/>
    <mergeCell ref="K90:K93"/>
    <mergeCell ref="K94:K97"/>
    <mergeCell ref="K101:K103"/>
    <mergeCell ref="K104:K106"/>
    <mergeCell ref="K130:K133"/>
    <mergeCell ref="K134:K138"/>
    <mergeCell ref="K139:K140"/>
    <mergeCell ref="C82:C83"/>
    <mergeCell ref="E104:E106"/>
    <mergeCell ref="D101:D106"/>
    <mergeCell ref="E101:E103"/>
    <mergeCell ref="E134:E138"/>
    <mergeCell ref="D139:D142"/>
    <mergeCell ref="E139:E140"/>
    <mergeCell ref="C107:C108"/>
    <mergeCell ref="C130:C158"/>
    <mergeCell ref="D130:D138"/>
    <mergeCell ref="E130:E133"/>
    <mergeCell ref="E141:E142"/>
    <mergeCell ref="D143:D146"/>
    <mergeCell ref="E143:E144"/>
    <mergeCell ref="E145:E146"/>
    <mergeCell ref="K164:K167"/>
    <mergeCell ref="K168:K170"/>
    <mergeCell ref="K171:K172"/>
    <mergeCell ref="K173:K174"/>
    <mergeCell ref="K175:K176"/>
    <mergeCell ref="K177:K178"/>
    <mergeCell ref="H147:H154"/>
    <mergeCell ref="H155:H158"/>
    <mergeCell ref="I160:J161"/>
    <mergeCell ref="H164:H167"/>
    <mergeCell ref="K147:K154"/>
    <mergeCell ref="K155:K158"/>
    <mergeCell ref="I175:I176"/>
    <mergeCell ref="J175:J176"/>
    <mergeCell ref="H168:H170"/>
    <mergeCell ref="H171:H172"/>
    <mergeCell ref="I171:I172"/>
    <mergeCell ref="H173:H174"/>
    <mergeCell ref="I173:I174"/>
    <mergeCell ref="J173:J174"/>
    <mergeCell ref="K160:K161"/>
    <mergeCell ref="K76:K77"/>
    <mergeCell ref="A1:K1"/>
    <mergeCell ref="I44:J45"/>
    <mergeCell ref="K46:K47"/>
    <mergeCell ref="K49:K51"/>
    <mergeCell ref="K52:K53"/>
    <mergeCell ref="I3:J4"/>
    <mergeCell ref="I7:I8"/>
    <mergeCell ref="J7:J8"/>
    <mergeCell ref="I9:I10"/>
    <mergeCell ref="J9:J10"/>
    <mergeCell ref="I11:I12"/>
    <mergeCell ref="J11:J12"/>
    <mergeCell ref="I13:I14"/>
    <mergeCell ref="J13:J14"/>
    <mergeCell ref="I17:J18"/>
    <mergeCell ref="K3:K4"/>
    <mergeCell ref="K17:K18"/>
    <mergeCell ref="K44:K45"/>
    <mergeCell ref="A5:A6"/>
    <mergeCell ref="B5:B6"/>
    <mergeCell ref="C5:C6"/>
    <mergeCell ref="D5:D6"/>
    <mergeCell ref="A3:A4"/>
    <mergeCell ref="B3:B4"/>
    <mergeCell ref="C3:C4"/>
    <mergeCell ref="D3:D4"/>
    <mergeCell ref="F3:G4"/>
    <mergeCell ref="A7:A8"/>
    <mergeCell ref="B7:B8"/>
    <mergeCell ref="C7:C8"/>
    <mergeCell ref="D7:D8"/>
    <mergeCell ref="F7:F8"/>
    <mergeCell ref="G7:G8"/>
    <mergeCell ref="F9:F10"/>
    <mergeCell ref="G9:G10"/>
    <mergeCell ref="A11:A12"/>
    <mergeCell ref="B11:B12"/>
    <mergeCell ref="C11:C12"/>
    <mergeCell ref="D11:D12"/>
    <mergeCell ref="F11:F12"/>
    <mergeCell ref="G11:G12"/>
    <mergeCell ref="A9:A10"/>
    <mergeCell ref="B9:B10"/>
    <mergeCell ref="C9:C10"/>
    <mergeCell ref="D9:D10"/>
    <mergeCell ref="F13:F14"/>
    <mergeCell ref="G13:G14"/>
    <mergeCell ref="A17:A18"/>
    <mergeCell ref="B17:B18"/>
    <mergeCell ref="C17:C18"/>
    <mergeCell ref="D17:D18"/>
    <mergeCell ref="F17:G18"/>
    <mergeCell ref="A13:A14"/>
    <mergeCell ref="B13:B14"/>
    <mergeCell ref="C13:C14"/>
    <mergeCell ref="D13:D14"/>
    <mergeCell ref="A19:A20"/>
    <mergeCell ref="B19:B20"/>
    <mergeCell ref="C19:C20"/>
    <mergeCell ref="A21:A22"/>
    <mergeCell ref="B21:B22"/>
    <mergeCell ref="C21:C22"/>
    <mergeCell ref="B23:B24"/>
    <mergeCell ref="C25:C26"/>
    <mergeCell ref="C30:C31"/>
    <mergeCell ref="C46:C48"/>
    <mergeCell ref="D46:D48"/>
    <mergeCell ref="A44:A45"/>
    <mergeCell ref="B44:B45"/>
    <mergeCell ref="C44:C45"/>
    <mergeCell ref="D44:D45"/>
    <mergeCell ref="F44:G45"/>
    <mergeCell ref="C49:C53"/>
    <mergeCell ref="D49:D53"/>
    <mergeCell ref="A76:A77"/>
    <mergeCell ref="B76:B77"/>
    <mergeCell ref="C76:C77"/>
    <mergeCell ref="D76:D77"/>
    <mergeCell ref="A99:A100"/>
    <mergeCell ref="B99:B100"/>
    <mergeCell ref="C99:C100"/>
    <mergeCell ref="D99:D100"/>
    <mergeCell ref="F99:G100"/>
    <mergeCell ref="A78:A79"/>
    <mergeCell ref="B78:B79"/>
    <mergeCell ref="C78:C79"/>
    <mergeCell ref="C80:C81"/>
    <mergeCell ref="A84:A85"/>
    <mergeCell ref="B86:B87"/>
    <mergeCell ref="E94:E97"/>
    <mergeCell ref="C88:C89"/>
    <mergeCell ref="D90:D97"/>
    <mergeCell ref="E90:E93"/>
    <mergeCell ref="D109:D126"/>
    <mergeCell ref="E109:E113"/>
    <mergeCell ref="E114:E126"/>
    <mergeCell ref="A160:A161"/>
    <mergeCell ref="B160:B161"/>
    <mergeCell ref="C160:C161"/>
    <mergeCell ref="D160:D161"/>
    <mergeCell ref="F160:G161"/>
    <mergeCell ref="D147:D158"/>
    <mergeCell ref="E147:E154"/>
    <mergeCell ref="E155:E158"/>
    <mergeCell ref="A128:A129"/>
    <mergeCell ref="B128:B129"/>
    <mergeCell ref="C128:C129"/>
    <mergeCell ref="D128:D129"/>
    <mergeCell ref="C162:C163"/>
    <mergeCell ref="C164:C170"/>
    <mergeCell ref="D164:D168"/>
    <mergeCell ref="E164:E167"/>
    <mergeCell ref="E168:E170"/>
    <mergeCell ref="A171:A172"/>
    <mergeCell ref="B171:B172"/>
    <mergeCell ref="C171:C172"/>
    <mergeCell ref="D171:D172"/>
    <mergeCell ref="E171:E172"/>
    <mergeCell ref="F171:F172"/>
    <mergeCell ref="A173:A178"/>
    <mergeCell ref="B173:B174"/>
    <mergeCell ref="C173:C174"/>
    <mergeCell ref="D173:D174"/>
    <mergeCell ref="E173:E174"/>
    <mergeCell ref="F173:F174"/>
    <mergeCell ref="G173:G174"/>
    <mergeCell ref="B175:B178"/>
    <mergeCell ref="C175:C176"/>
    <mergeCell ref="D175:D176"/>
    <mergeCell ref="G177:G178"/>
    <mergeCell ref="F175:F176"/>
    <mergeCell ref="G175:G176"/>
    <mergeCell ref="C177:C178"/>
    <mergeCell ref="D177:D178"/>
    <mergeCell ref="F177:F178"/>
  </mergeCells>
  <phoneticPr fontId="3" type="noConversion"/>
  <pageMargins left="0.25" right="0.17" top="0.4" bottom="0.22" header="0.3" footer="0.23"/>
  <pageSetup paperSize="9" fitToHeight="0" orientation="landscape" r:id="rId1"/>
  <rowBreaks count="6" manualBreakCount="6">
    <brk id="15" max="16383" man="1"/>
    <brk id="42" max="11" man="1"/>
    <brk id="74" max="10" man="1"/>
    <brk id="97" max="10" man="1"/>
    <brk id="126" max="10" man="1"/>
    <brk id="158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세입.세출 총괄표</vt:lpstr>
      <vt:lpstr>2017년 세입세출</vt:lpstr>
      <vt:lpstr>'2017년 세입세출'!Print_Area</vt:lpstr>
      <vt:lpstr>'세입.세출 총괄표'!Print_Area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최지영</cp:lastModifiedBy>
  <cp:lastPrinted>2017-09-27T07:38:31Z</cp:lastPrinted>
  <dcterms:created xsi:type="dcterms:W3CDTF">2013-12-16T05:42:02Z</dcterms:created>
  <dcterms:modified xsi:type="dcterms:W3CDTF">2017-09-27T09:16:50Z</dcterms:modified>
</cp:coreProperties>
</file>