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7760" windowHeight="9870"/>
  </bookViews>
  <sheets>
    <sheet name="2018년 총괄표최종제출본" sheetId="3" r:id="rId1"/>
    <sheet name="2018년 활동보조 예산서" sheetId="2" r:id="rId2"/>
  </sheets>
  <definedNames>
    <definedName name="_xlnm.Print_Area" localSheetId="0">'2018년 총괄표최종제출본'!$A$1:$N$23</definedName>
    <definedName name="_xlnm.Print_Area" localSheetId="1">'2018년 활동보조 예산서'!$A$1:$R$128</definedName>
    <definedName name="_xlnm.Print_Titles" localSheetId="1">'2018년 활동보조 예산서'!$40:$42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2" l="1"/>
  <c r="F45" i="2"/>
  <c r="F125" i="2"/>
  <c r="G125" i="2" s="1"/>
  <c r="H125" i="2" s="1"/>
  <c r="M21" i="3" l="1"/>
  <c r="N21" i="3"/>
  <c r="M22" i="3"/>
  <c r="N22" i="3"/>
  <c r="K6" i="3"/>
  <c r="K10" i="3"/>
  <c r="M24" i="3"/>
  <c r="N24" i="3" s="1"/>
  <c r="K19" i="3"/>
  <c r="K17" i="3"/>
  <c r="D6" i="3" l="1"/>
  <c r="F6" i="3" s="1"/>
  <c r="G6" i="3" s="1"/>
  <c r="E6" i="3"/>
  <c r="D8" i="3"/>
  <c r="E8" i="3"/>
  <c r="F8" i="3" s="1"/>
  <c r="G8" i="3" s="1"/>
  <c r="F10" i="3"/>
  <c r="G10" i="3" s="1"/>
  <c r="F11" i="3"/>
  <c r="G11" i="3" s="1"/>
  <c r="M11" i="3"/>
  <c r="N11" i="3" s="1"/>
  <c r="M12" i="3"/>
  <c r="N12" i="3" s="1"/>
  <c r="M13" i="3"/>
  <c r="N13" i="3" s="1"/>
  <c r="F15" i="3"/>
  <c r="G15" i="3" s="1"/>
  <c r="M15" i="3"/>
  <c r="N15" i="3" s="1"/>
  <c r="M17" i="3"/>
  <c r="N17" i="3" s="1"/>
  <c r="F19" i="3"/>
  <c r="G19" i="3" s="1"/>
  <c r="M18" i="3"/>
  <c r="N18" i="3" s="1"/>
  <c r="M19" i="3"/>
  <c r="N19" i="3" s="1"/>
  <c r="M20" i="3"/>
  <c r="N20" i="3" s="1"/>
  <c r="M10" i="3" l="1"/>
  <c r="N10" i="3" s="1"/>
  <c r="L10" i="3"/>
  <c r="L6" i="3" s="1"/>
  <c r="R123" i="2"/>
  <c r="R127" i="2"/>
  <c r="M6" i="3" l="1"/>
  <c r="N6" i="3" s="1"/>
  <c r="R48" i="2"/>
  <c r="R126" i="2"/>
  <c r="R46" i="2" l="1"/>
  <c r="R114" i="2"/>
  <c r="R117" i="2"/>
  <c r="E7" i="2" l="1"/>
  <c r="E5" i="2" s="1"/>
  <c r="R8" i="2" l="1"/>
  <c r="R6" i="2" s="1"/>
  <c r="J59" i="2" l="1"/>
  <c r="J57" i="2"/>
  <c r="J56" i="2"/>
  <c r="R56" i="2" s="1"/>
  <c r="R113" i="2" l="1"/>
  <c r="R119" i="2"/>
  <c r="R118" i="2"/>
  <c r="R112" i="2"/>
  <c r="R88" i="2"/>
  <c r="R90" i="2"/>
  <c r="F9" i="2"/>
  <c r="F11" i="2"/>
  <c r="G11" i="2" s="1"/>
  <c r="H11" i="2" s="1"/>
  <c r="G9" i="2" l="1"/>
  <c r="H9" i="2" s="1"/>
  <c r="F7" i="2"/>
  <c r="F13" i="2"/>
  <c r="F15" i="2"/>
  <c r="F5" i="2" l="1"/>
  <c r="G5" i="2" s="1"/>
  <c r="H5" i="2" s="1"/>
  <c r="R115" i="2"/>
  <c r="R99" i="2"/>
  <c r="R91" i="2"/>
  <c r="R85" i="2"/>
  <c r="R122" i="2" l="1"/>
  <c r="G15" i="2" l="1"/>
  <c r="E47" i="2" l="1"/>
  <c r="E45" i="2" s="1"/>
  <c r="R121" i="2" l="1"/>
  <c r="G13" i="2"/>
  <c r="H15" i="2"/>
  <c r="G7" i="2" l="1"/>
  <c r="H7" i="2" s="1"/>
  <c r="H13" i="2"/>
  <c r="S48" i="2" l="1"/>
  <c r="R59" i="2" l="1"/>
  <c r="R57" i="2"/>
  <c r="R54" i="2"/>
  <c r="R53" i="2"/>
  <c r="R52" i="2"/>
  <c r="R111" i="2" l="1"/>
  <c r="R116" i="2"/>
  <c r="R105" i="2"/>
  <c r="R106" i="2"/>
  <c r="R107" i="2"/>
  <c r="R98" i="2"/>
  <c r="R97" i="2"/>
  <c r="R94" i="2"/>
  <c r="R77" i="2"/>
  <c r="R78" i="2"/>
  <c r="R79" i="2"/>
  <c r="R76" i="2"/>
  <c r="R51" i="2"/>
  <c r="R61" i="2"/>
  <c r="R60" i="2"/>
  <c r="R58" i="2"/>
  <c r="R55" i="2"/>
  <c r="R50" i="2" l="1"/>
  <c r="J66" i="2" s="1"/>
  <c r="R75" i="2"/>
  <c r="J67" i="2" l="1"/>
  <c r="J68" i="2" s="1"/>
  <c r="J69" i="2" s="1"/>
  <c r="J70" i="2" s="1"/>
  <c r="E43" i="2" l="1"/>
  <c r="R110" i="2"/>
  <c r="R109" i="2" s="1"/>
  <c r="R104" i="2"/>
  <c r="R103" i="2"/>
  <c r="R100" i="2"/>
  <c r="R96" i="2"/>
  <c r="R95" i="2"/>
  <c r="R89" i="2"/>
  <c r="R87" i="2"/>
  <c r="R86" i="2"/>
  <c r="R82" i="2"/>
  <c r="R72" i="2"/>
  <c r="R71" i="2"/>
  <c r="R102" i="2" l="1"/>
  <c r="R93" i="2"/>
  <c r="J83" i="2"/>
  <c r="R83" i="2" s="1"/>
  <c r="R70" i="2"/>
  <c r="J84" i="2"/>
  <c r="R84" i="2" s="1"/>
  <c r="R81" i="2" l="1"/>
  <c r="R68" i="2"/>
  <c r="R69" i="2"/>
  <c r="R67" i="2"/>
  <c r="R66" i="2"/>
  <c r="R65" i="2" l="1"/>
  <c r="R49" i="2" s="1"/>
  <c r="T48" i="2" l="1"/>
  <c r="F49" i="2" l="1"/>
  <c r="G49" i="2" s="1"/>
  <c r="H49" i="2" s="1"/>
  <c r="F47" i="2" l="1"/>
  <c r="G43" i="2" s="1"/>
  <c r="H43" i="2" s="1"/>
  <c r="G47" i="2" l="1"/>
  <c r="H47" i="2" s="1"/>
  <c r="G45" i="2"/>
  <c r="H45" i="2" s="1"/>
</calcChain>
</file>

<file path=xl/sharedStrings.xml><?xml version="1.0" encoding="utf-8"?>
<sst xmlns="http://schemas.openxmlformats.org/spreadsheetml/2006/main" count="397" uniqueCount="172">
  <si>
    <t xml:space="preserve"> </t>
    <phoneticPr fontId="3" type="noConversion"/>
  </si>
  <si>
    <t>금액</t>
    <phoneticPr fontId="3" type="noConversion"/>
  </si>
  <si>
    <t>비율(%)</t>
    <phoneticPr fontId="3" type="noConversion"/>
  </si>
  <si>
    <t>계</t>
    <phoneticPr fontId="3" type="noConversion"/>
  </si>
  <si>
    <t xml:space="preserve"> </t>
    <phoneticPr fontId="3" type="noConversion"/>
  </si>
  <si>
    <t>잡수입</t>
    <phoneticPr fontId="3" type="noConversion"/>
  </si>
  <si>
    <t>전년도</t>
    <phoneticPr fontId="3" type="noConversion"/>
  </si>
  <si>
    <t>&lt;세출&gt;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</si>
  <si>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</si>
  <si>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</si>
  <si>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</si>
  <si>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</si>
  <si>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</si>
  <si>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산출내역</t>
    <phoneticPr fontId="3" type="noConversion"/>
  </si>
  <si>
    <t>월</t>
  </si>
  <si>
    <t>*</t>
    <phoneticPr fontId="3" type="noConversion"/>
  </si>
  <si>
    <t>명</t>
    <phoneticPr fontId="3" type="noConversion"/>
  </si>
  <si>
    <t>월</t>
    <phoneticPr fontId="3" type="noConversion"/>
  </si>
  <si>
    <t>=</t>
    <phoneticPr fontId="3" type="noConversion"/>
  </si>
  <si>
    <t>회</t>
    <phoneticPr fontId="3" type="noConversion"/>
  </si>
  <si>
    <t>1/12</t>
    <phoneticPr fontId="3" type="noConversion"/>
  </si>
  <si>
    <t>사업비</t>
    <phoneticPr fontId="3" type="noConversion"/>
  </si>
  <si>
    <t>시간</t>
    <phoneticPr fontId="3" type="noConversion"/>
  </si>
  <si>
    <t>개</t>
    <phoneticPr fontId="3" type="noConversion"/>
  </si>
  <si>
    <t>0 기타운영비</t>
    <phoneticPr fontId="3" type="noConversion"/>
  </si>
  <si>
    <t>활동보조  서비스    사업비</t>
    <phoneticPr fontId="3" type="noConversion"/>
  </si>
  <si>
    <t>활동보조    지원사업비</t>
    <phoneticPr fontId="3" type="noConversion"/>
  </si>
  <si>
    <t>가족수당</t>
    <phoneticPr fontId="3" type="noConversion"/>
  </si>
  <si>
    <t>명절휴가비</t>
    <phoneticPr fontId="3" type="noConversion"/>
  </si>
  <si>
    <t>정액급식비</t>
    <phoneticPr fontId="3" type="noConversion"/>
  </si>
  <si>
    <t>조정수당</t>
    <phoneticPr fontId="3" type="noConversion"/>
  </si>
  <si>
    <t>여름휴가비</t>
    <phoneticPr fontId="3" type="noConversion"/>
  </si>
  <si>
    <t>체력단련비</t>
    <phoneticPr fontId="3" type="noConversion"/>
  </si>
  <si>
    <t>2.스마트폰결제지원비</t>
    <phoneticPr fontId="3" type="noConversion"/>
  </si>
  <si>
    <t>3. 크로샷서비스</t>
    <phoneticPr fontId="3" type="noConversion"/>
  </si>
  <si>
    <t>4. 바우처정액제지원비</t>
    <phoneticPr fontId="3" type="noConversion"/>
  </si>
  <si>
    <t>1. 보조인수당</t>
    <phoneticPr fontId="3" type="noConversion"/>
  </si>
  <si>
    <t>2. 보조인 사회보험비용</t>
    <phoneticPr fontId="3" type="noConversion"/>
  </si>
  <si>
    <t>%</t>
    <phoneticPr fontId="3" type="noConversion"/>
  </si>
  <si>
    <t>3. 보조인 퇴직적립금</t>
    <phoneticPr fontId="3" type="noConversion"/>
  </si>
  <si>
    <t>1. 유류비</t>
    <phoneticPr fontId="3" type="noConversion"/>
  </si>
  <si>
    <t>1. 식사비</t>
    <phoneticPr fontId="3" type="noConversion"/>
  </si>
  <si>
    <t>2. 우수보조인포상비</t>
    <phoneticPr fontId="3" type="noConversion"/>
  </si>
  <si>
    <t>3. 경품행사비</t>
    <phoneticPr fontId="3" type="noConversion"/>
  </si>
  <si>
    <t>0 제공기관 실무자모임 간담회비</t>
    <phoneticPr fontId="3" type="noConversion"/>
  </si>
  <si>
    <t>*</t>
    <phoneticPr fontId="3" type="noConversion"/>
  </si>
  <si>
    <t>월</t>
    <phoneticPr fontId="3" type="noConversion"/>
  </si>
  <si>
    <t>일</t>
    <phoneticPr fontId="3" type="noConversion"/>
  </si>
  <si>
    <t>회</t>
    <phoneticPr fontId="3" type="noConversion"/>
  </si>
  <si>
    <t>*</t>
    <phoneticPr fontId="3" type="noConversion"/>
  </si>
  <si>
    <t xml:space="preserve">1. 인건비 </t>
    <phoneticPr fontId="3" type="noConversion"/>
  </si>
  <si>
    <t>50%</t>
    <phoneticPr fontId="3" type="noConversion"/>
  </si>
  <si>
    <t xml:space="preserve">0 담당자 인건비 </t>
    <phoneticPr fontId="3" type="noConversion"/>
  </si>
  <si>
    <t>2. 시간외수당</t>
    <phoneticPr fontId="3" type="noConversion"/>
  </si>
  <si>
    <t>3. 담당자 사회보험부담비용</t>
    <phoneticPr fontId="3" type="noConversion"/>
  </si>
  <si>
    <t>1) 건강보험부담금</t>
    <phoneticPr fontId="3" type="noConversion"/>
  </si>
  <si>
    <t>2) 국민연금부담금</t>
    <phoneticPr fontId="3" type="noConversion"/>
  </si>
  <si>
    <t>3) 고용보험부담금</t>
    <phoneticPr fontId="3" type="noConversion"/>
  </si>
  <si>
    <t>4) 산재보험부담금</t>
    <phoneticPr fontId="3" type="noConversion"/>
  </si>
  <si>
    <t>4. 퇴직적립금</t>
    <phoneticPr fontId="3" type="noConversion"/>
  </si>
  <si>
    <t>5. 팀운영비</t>
    <phoneticPr fontId="3" type="noConversion"/>
  </si>
  <si>
    <t>6. 담당자선물구입비</t>
    <phoneticPr fontId="3" type="noConversion"/>
  </si>
  <si>
    <t>대</t>
    <phoneticPr fontId="3" type="noConversion"/>
  </si>
  <si>
    <t>월</t>
    <phoneticPr fontId="3" type="noConversion"/>
  </si>
  <si>
    <t>명</t>
    <phoneticPr fontId="3" type="noConversion"/>
  </si>
  <si>
    <t>월</t>
    <phoneticPr fontId="3" type="noConversion"/>
  </si>
  <si>
    <t>0 통신비</t>
    <phoneticPr fontId="3" type="noConversion"/>
  </si>
  <si>
    <t>0 보조인 워크샵</t>
    <phoneticPr fontId="3" type="noConversion"/>
  </si>
  <si>
    <t>5. 레크레이션진행비</t>
    <phoneticPr fontId="3" type="noConversion"/>
  </si>
  <si>
    <t>=</t>
    <phoneticPr fontId="3" type="noConversion"/>
  </si>
  <si>
    <t xml:space="preserve">0 보조인 송년의 밤 </t>
    <phoneticPr fontId="3" type="noConversion"/>
  </si>
  <si>
    <t>월</t>
    <phoneticPr fontId="3" type="noConversion"/>
  </si>
  <si>
    <t>*</t>
    <phoneticPr fontId="3" type="noConversion"/>
  </si>
  <si>
    <t>명</t>
    <phoneticPr fontId="3" type="noConversion"/>
  </si>
  <si>
    <t>=</t>
    <phoneticPr fontId="3" type="noConversion"/>
  </si>
  <si>
    <t>회</t>
    <phoneticPr fontId="3" type="noConversion"/>
  </si>
  <si>
    <t>*</t>
    <phoneticPr fontId="3" type="noConversion"/>
  </si>
  <si>
    <t>&lt;세입&gt;</t>
    <phoneticPr fontId="3" type="noConversion"/>
  </si>
  <si>
    <t xml:space="preserve"> </t>
    <phoneticPr fontId="3" type="noConversion"/>
  </si>
  <si>
    <t>(단위 : 천원)</t>
    <phoneticPr fontId="3" type="noConversion"/>
  </si>
  <si>
    <t>관</t>
    <phoneticPr fontId="3" type="noConversion"/>
  </si>
  <si>
    <t>항</t>
    <phoneticPr fontId="3" type="noConversion"/>
  </si>
  <si>
    <t>목</t>
    <phoneticPr fontId="3" type="noConversion"/>
  </si>
  <si>
    <t>세목</t>
    <phoneticPr fontId="3" type="noConversion"/>
  </si>
  <si>
    <t>산   출   내   역</t>
    <phoneticPr fontId="3" type="noConversion"/>
  </si>
  <si>
    <t>금액</t>
    <phoneticPr fontId="3" type="noConversion"/>
  </si>
  <si>
    <t>비율(%)</t>
    <phoneticPr fontId="3" type="noConversion"/>
  </si>
  <si>
    <t>사업수입</t>
    <phoneticPr fontId="3" type="noConversion"/>
  </si>
  <si>
    <t>전년도</t>
    <phoneticPr fontId="3" type="noConversion"/>
  </si>
  <si>
    <t>이월금</t>
    <phoneticPr fontId="3" type="noConversion"/>
  </si>
  <si>
    <t>0 사업수입</t>
    <phoneticPr fontId="3" type="noConversion"/>
  </si>
  <si>
    <t>0 예금이자수입</t>
    <phoneticPr fontId="3" type="noConversion"/>
  </si>
  <si>
    <t>0 전년도이월금</t>
    <phoneticPr fontId="3" type="noConversion"/>
  </si>
  <si>
    <t>4. 보조인 퇴직연금수수료</t>
    <phoneticPr fontId="3" type="noConversion"/>
  </si>
  <si>
    <t>회</t>
    <phoneticPr fontId="3" type="noConversion"/>
  </si>
  <si>
    <t>5. 배상보험가입비</t>
    <phoneticPr fontId="3" type="noConversion"/>
  </si>
  <si>
    <t>6. 상해보험가입비</t>
    <phoneticPr fontId="3" type="noConversion"/>
  </si>
  <si>
    <t>증감(B)-(A)</t>
    <phoneticPr fontId="3" type="noConversion"/>
  </si>
  <si>
    <t>2018년 중증장애인활동보조사업 예산서</t>
    <phoneticPr fontId="3" type="noConversion"/>
  </si>
  <si>
    <t>실습교육수입</t>
    <phoneticPr fontId="3" type="noConversion"/>
  </si>
  <si>
    <t>0 실습교육수입</t>
    <phoneticPr fontId="3" type="noConversion"/>
  </si>
  <si>
    <t>1. 단말기대금(VT-11)</t>
    <phoneticPr fontId="3" type="noConversion"/>
  </si>
  <si>
    <t>7. 보조인보수교육비</t>
    <phoneticPr fontId="3" type="noConversion"/>
  </si>
  <si>
    <t>8. 보조인보수교육수당</t>
    <phoneticPr fontId="3" type="noConversion"/>
  </si>
  <si>
    <t>0 보조인 운영비</t>
    <phoneticPr fontId="3" type="noConversion"/>
  </si>
  <si>
    <t>4. 기념품 제작비(여행파우치)</t>
    <phoneticPr fontId="3" type="noConversion"/>
  </si>
  <si>
    <t>1. 이용자교육및나들이 식사비</t>
    <phoneticPr fontId="3" type="noConversion"/>
  </si>
  <si>
    <t>2. 이용자교육및나들이 간식비</t>
    <phoneticPr fontId="3" type="noConversion"/>
  </si>
  <si>
    <t>3. 이용자교육및나들이 유류비</t>
    <phoneticPr fontId="3" type="noConversion"/>
  </si>
  <si>
    <t>4. 이용자교육및나들이 답사비</t>
    <phoneticPr fontId="3" type="noConversion"/>
  </si>
  <si>
    <t>점</t>
    <phoneticPr fontId="3" type="noConversion"/>
  </si>
  <si>
    <t>건</t>
    <phoneticPr fontId="3" type="noConversion"/>
  </si>
  <si>
    <t xml:space="preserve">0 이용자 관리운영비 </t>
    <phoneticPr fontId="3" type="noConversion"/>
  </si>
  <si>
    <t>0. 담당자 교육비</t>
    <phoneticPr fontId="3" type="noConversion"/>
  </si>
  <si>
    <t>급여 5급7호봉</t>
    <phoneticPr fontId="3" type="noConversion"/>
  </si>
  <si>
    <t xml:space="preserve">     5급6호봉</t>
    <phoneticPr fontId="3" type="noConversion"/>
  </si>
  <si>
    <t>1명*15시간*12월</t>
    <phoneticPr fontId="3" type="noConversion"/>
  </si>
  <si>
    <t>*2명</t>
    <phoneticPr fontId="3" type="noConversion"/>
  </si>
  <si>
    <t>2. 체험비</t>
    <phoneticPr fontId="3" type="noConversion"/>
  </si>
  <si>
    <t>3. 식비</t>
    <phoneticPr fontId="3" type="noConversion"/>
  </si>
  <si>
    <t>4. 간식비</t>
    <phoneticPr fontId="3" type="noConversion"/>
  </si>
  <si>
    <t>5. 보조인기념품비</t>
    <phoneticPr fontId="3" type="noConversion"/>
  </si>
  <si>
    <t>6. 예비비</t>
    <phoneticPr fontId="3" type="noConversion"/>
  </si>
  <si>
    <t>7.현수막 제작비</t>
    <phoneticPr fontId="3" type="noConversion"/>
  </si>
  <si>
    <t>2017예산(A)</t>
    <phoneticPr fontId="3" type="noConversion"/>
  </si>
  <si>
    <t>2018예산(B)</t>
    <phoneticPr fontId="3" type="noConversion"/>
  </si>
  <si>
    <t>5. 이용자교육및나들이 답사유류비</t>
    <phoneticPr fontId="3" type="noConversion"/>
  </si>
  <si>
    <t>6. 이용자교육및나들이 현수막</t>
    <phoneticPr fontId="3" type="noConversion"/>
  </si>
  <si>
    <t>7. 이용자간담회비</t>
    <phoneticPr fontId="3" type="noConversion"/>
  </si>
  <si>
    <t>8. 이용자간담회현수막제작비</t>
    <phoneticPr fontId="3" type="noConversion"/>
  </si>
  <si>
    <t>9. 이용자가정방문비</t>
    <phoneticPr fontId="3" type="noConversion"/>
  </si>
  <si>
    <t>10. 이용자답례품비</t>
    <phoneticPr fontId="3" type="noConversion"/>
  </si>
  <si>
    <t>9. 보조인연차수당비</t>
    <phoneticPr fontId="3" type="noConversion"/>
  </si>
  <si>
    <t>정보화      사업비</t>
    <phoneticPr fontId="3" type="noConversion"/>
  </si>
  <si>
    <t xml:space="preserve">0 정보화사업비 </t>
    <phoneticPr fontId="3" type="noConversion"/>
  </si>
  <si>
    <t>예비비</t>
    <phoneticPr fontId="3" type="noConversion"/>
  </si>
  <si>
    <t>사업비</t>
    <phoneticPr fontId="3" type="noConversion"/>
  </si>
  <si>
    <t>전년도
이월금</t>
    <phoneticPr fontId="3" type="noConversion"/>
  </si>
  <si>
    <t>전년도
이월금</t>
    <phoneticPr fontId="3" type="noConversion"/>
  </si>
  <si>
    <t>잡수입</t>
    <phoneticPr fontId="3" type="noConversion"/>
  </si>
  <si>
    <t>잡수입</t>
    <phoneticPr fontId="3" type="noConversion"/>
  </si>
  <si>
    <t>활동보조서비스  사업비</t>
    <phoneticPr fontId="3" type="noConversion"/>
  </si>
  <si>
    <t>실습교육수입</t>
    <phoneticPr fontId="3" type="noConversion"/>
  </si>
  <si>
    <t>사업비</t>
    <phoneticPr fontId="3" type="noConversion"/>
  </si>
  <si>
    <t>사업수입</t>
    <phoneticPr fontId="3" type="noConversion"/>
  </si>
  <si>
    <t xml:space="preserve"> </t>
    <phoneticPr fontId="3" type="noConversion"/>
  </si>
  <si>
    <t>계</t>
    <phoneticPr fontId="3" type="noConversion"/>
  </si>
  <si>
    <t>계</t>
    <phoneticPr fontId="3" type="noConversion"/>
  </si>
  <si>
    <t>비율(%)</t>
    <phoneticPr fontId="3" type="noConversion"/>
  </si>
  <si>
    <t>금액</t>
    <phoneticPr fontId="3" type="noConversion"/>
  </si>
  <si>
    <t>비율(%)</t>
    <phoneticPr fontId="3" type="noConversion"/>
  </si>
  <si>
    <t>금액</t>
    <phoneticPr fontId="3" type="noConversion"/>
  </si>
  <si>
    <t>증감(B-A)</t>
    <phoneticPr fontId="3" type="noConversion"/>
  </si>
  <si>
    <t>2018
예산(B)</t>
    <phoneticPr fontId="3" type="noConversion"/>
  </si>
  <si>
    <t>2017
예산(A)</t>
    <phoneticPr fontId="3" type="noConversion"/>
  </si>
  <si>
    <t>항</t>
    <phoneticPr fontId="3" type="noConversion"/>
  </si>
  <si>
    <t>관</t>
    <phoneticPr fontId="3" type="noConversion"/>
  </si>
  <si>
    <t>2018
예산(B)</t>
    <phoneticPr fontId="3" type="noConversion"/>
  </si>
  <si>
    <t>세   출</t>
    <phoneticPr fontId="3" type="noConversion"/>
  </si>
  <si>
    <t>세   입</t>
    <phoneticPr fontId="3" type="noConversion"/>
  </si>
  <si>
    <t>(단위 : 천원)</t>
    <phoneticPr fontId="3" type="noConversion"/>
  </si>
  <si>
    <t>&lt;세입. 세출 총괄&gt;</t>
    <phoneticPr fontId="3" type="noConversion"/>
  </si>
  <si>
    <t>2018년도 노원시각장애인복지관 활동보조사업 세입, 세출예산서</t>
    <phoneticPr fontId="3" type="noConversion"/>
  </si>
  <si>
    <t>정보화사업비</t>
    <phoneticPr fontId="3" type="noConversion"/>
  </si>
  <si>
    <t>교육재활사업비</t>
    <phoneticPr fontId="3" type="noConversion"/>
  </si>
  <si>
    <t>사회심리사업비</t>
    <phoneticPr fontId="3" type="noConversion"/>
  </si>
  <si>
    <t>사회교육사업비</t>
    <phoneticPr fontId="3" type="noConversion"/>
  </si>
  <si>
    <t>재가복지서비스</t>
    <phoneticPr fontId="3" type="noConversion"/>
  </si>
  <si>
    <t>식당운영사업</t>
    <phoneticPr fontId="3" type="noConversion"/>
  </si>
  <si>
    <t>홍보사업비</t>
    <phoneticPr fontId="3" type="noConversion"/>
  </si>
  <si>
    <t>조사연구사업</t>
    <phoneticPr fontId="3" type="noConversion"/>
  </si>
  <si>
    <t>지역사회복지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</si>
</sst>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-* #,##0_-;\-* #,##0_-;_-* &quot;-&quot;_-;_-@_-"/>
    <numFmt numFmtId="176" formatCode="#,#00"/>
    <numFmt numFmtId="177" formatCode="#,#00\)"/>
    <numFmt numFmtId="178" formatCode="#,##0_);[Red]\(#,##0\)"/>
    <numFmt numFmtId="179" formatCode="\(#,#00"/>
    <numFmt numFmtId="180" formatCode="0.000%"/>
    <numFmt numFmtId="181" formatCode="0.0%"/>
    <numFmt numFmtId="182" formatCode="0_);[Red]\(0\)"/>
    <numFmt numFmtId="183" formatCode="#,##0_ 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9"/>
      <name val="돋움체"/>
      <family val="3"/>
      <charset val="129"/>
    </font>
    <font>
      <sz val="8"/>
      <name val="돋움"/>
      <family val="3"/>
      <charset val="129"/>
    </font>
    <font>
      <sz val="9"/>
      <name val="돋움체"/>
      <family val="3"/>
      <charset val="129"/>
    </font>
    <font>
      <b/>
      <sz val="7"/>
      <name val="돋움체"/>
      <family val="3"/>
      <charset val="129"/>
    </font>
    <font>
      <sz val="10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체"/>
      <family val="3"/>
      <charset val="129"/>
    </font>
    <font>
      <sz val="9"/>
      <color theme="4"/>
      <name val="돋움체"/>
      <family val="3"/>
      <charset val="129"/>
    </font>
    <font>
      <b/>
      <sz val="10"/>
      <name val="돋움체"/>
      <family val="3"/>
      <charset val="129"/>
    </font>
    <font>
      <b/>
      <sz val="8"/>
      <name val="돋움체"/>
      <family val="3"/>
      <charset val="129"/>
    </font>
    <font>
      <sz val="9"/>
      <color theme="1"/>
      <name val="돋움체"/>
      <family val="3"/>
      <charset val="129"/>
    </font>
    <font>
      <sz val="8"/>
      <color theme="1"/>
      <name val="돋움체"/>
      <family val="3"/>
      <charset val="129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0" fontId="7" fillId="0" borderId="0">
      <alignment vertical="center"/>
    </xf>
    <xf numFmtId="41" fontId="1" fillId="0" borderId="0" applyFont="0" applyFill="0" applyBorder="0" applyAlignment="0" applyProtection="0"/>
  </cellStyleXfs>
  <cellXfs count="319">
    <xf numFmtId="0" fontId="0" fillId="0" borderId="0" xfId="0"/>
    <xf numFmtId="41" fontId="6" fillId="2" borderId="0" xfId="1" applyFont="1" applyFill="1" applyBorder="1" applyAlignment="1">
      <alignment vertical="center"/>
    </xf>
    <xf numFmtId="0" fontId="6" fillId="2" borderId="0" xfId="0" applyFont="1" applyFill="1" applyBorder="1" applyAlignment="1">
      <alignment vertical="center"/>
    </xf>
    <xf numFmtId="178" fontId="6" fillId="2" borderId="0" xfId="0" applyNumberFormat="1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41" fontId="6" fillId="2" borderId="0" xfId="1" applyFont="1" applyFill="1" applyAlignment="1">
      <alignment vertical="center"/>
    </xf>
    <xf numFmtId="178" fontId="6" fillId="2" borderId="0" xfId="0" applyNumberFormat="1" applyFont="1" applyFill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9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Alignment="1">
      <alignment horizontal="left" vertical="center"/>
    </xf>
    <xf numFmtId="41" fontId="2" fillId="3" borderId="1" xfId="1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0" fontId="4" fillId="3" borderId="0" xfId="0" applyFont="1" applyFill="1" applyAlignment="1">
      <alignment horizontal="right" vertical="center"/>
    </xf>
    <xf numFmtId="41" fontId="4" fillId="3" borderId="1" xfId="1" applyFont="1" applyFill="1" applyBorder="1" applyAlignment="1">
      <alignment vertical="center"/>
    </xf>
    <xf numFmtId="0" fontId="4" fillId="3" borderId="0" xfId="0" applyFont="1" applyFill="1" applyBorder="1" applyAlignment="1">
      <alignment vertical="center"/>
    </xf>
    <xf numFmtId="3" fontId="4" fillId="3" borderId="6" xfId="1" applyNumberFormat="1" applyFont="1" applyFill="1" applyBorder="1" applyAlignment="1">
      <alignment vertical="center"/>
    </xf>
    <xf numFmtId="3" fontId="4" fillId="3" borderId="6" xfId="0" applyNumberFormat="1" applyFont="1" applyFill="1" applyBorder="1" applyAlignment="1">
      <alignment vertical="center"/>
    </xf>
    <xf numFmtId="3" fontId="4" fillId="3" borderId="7" xfId="0" applyNumberFormat="1" applyFont="1" applyFill="1" applyBorder="1" applyAlignment="1">
      <alignment vertical="center"/>
    </xf>
    <xf numFmtId="3" fontId="4" fillId="3" borderId="0" xfId="1" applyNumberFormat="1" applyFont="1" applyFill="1" applyBorder="1" applyAlignment="1">
      <alignment vertical="center"/>
    </xf>
    <xf numFmtId="3" fontId="4" fillId="3" borderId="0" xfId="0" applyNumberFormat="1" applyFont="1" applyFill="1" applyBorder="1" applyAlignment="1">
      <alignment vertical="center"/>
    </xf>
    <xf numFmtId="3" fontId="4" fillId="3" borderId="12" xfId="0" applyNumberFormat="1" applyFont="1" applyFill="1" applyBorder="1" applyAlignment="1">
      <alignment vertical="center"/>
    </xf>
    <xf numFmtId="3" fontId="8" fillId="3" borderId="0" xfId="1" applyNumberFormat="1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3" fontId="4" fillId="3" borderId="9" xfId="0" applyNumberFormat="1" applyFont="1" applyFill="1" applyBorder="1" applyAlignment="1">
      <alignment vertical="center"/>
    </xf>
    <xf numFmtId="3" fontId="4" fillId="3" borderId="1" xfId="1" applyNumberFormat="1" applyFont="1" applyFill="1" applyBorder="1" applyAlignment="1">
      <alignment vertical="center"/>
    </xf>
    <xf numFmtId="3" fontId="4" fillId="3" borderId="1" xfId="0" applyNumberFormat="1" applyFont="1" applyFill="1" applyBorder="1" applyAlignment="1">
      <alignment vertical="center"/>
    </xf>
    <xf numFmtId="3" fontId="4" fillId="3" borderId="10" xfId="0" applyNumberFormat="1" applyFont="1" applyFill="1" applyBorder="1" applyAlignment="1">
      <alignment vertical="center"/>
    </xf>
    <xf numFmtId="3" fontId="4" fillId="3" borderId="5" xfId="0" applyNumberFormat="1" applyFont="1" applyFill="1" applyBorder="1" applyAlignment="1">
      <alignment vertical="center"/>
    </xf>
    <xf numFmtId="3" fontId="4" fillId="3" borderId="6" xfId="0" applyNumberFormat="1" applyFont="1" applyFill="1" applyBorder="1" applyAlignment="1">
      <alignment horizontal="right" vertical="center"/>
    </xf>
    <xf numFmtId="3" fontId="4" fillId="3" borderId="7" xfId="0" applyNumberFormat="1" applyFont="1" applyFill="1" applyBorder="1" applyAlignment="1">
      <alignment horizontal="right" vertical="center"/>
    </xf>
    <xf numFmtId="3" fontId="4" fillId="3" borderId="11" xfId="0" applyNumberFormat="1" applyFont="1" applyFill="1" applyBorder="1" applyAlignment="1">
      <alignment vertical="center"/>
    </xf>
    <xf numFmtId="3" fontId="4" fillId="3" borderId="0" xfId="0" applyNumberFormat="1" applyFont="1" applyFill="1" applyBorder="1" applyAlignment="1">
      <alignment horizontal="right" vertical="center"/>
    </xf>
    <xf numFmtId="3" fontId="4" fillId="3" borderId="12" xfId="0" applyNumberFormat="1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left" vertical="center"/>
    </xf>
    <xf numFmtId="9" fontId="4" fillId="3" borderId="0" xfId="1" applyNumberFormat="1" applyFont="1" applyFill="1" applyBorder="1" applyAlignment="1">
      <alignment vertical="center"/>
    </xf>
    <xf numFmtId="180" fontId="8" fillId="3" borderId="0" xfId="1" applyNumberFormat="1" applyFont="1" applyFill="1" applyBorder="1" applyAlignment="1">
      <alignment vertical="center"/>
    </xf>
    <xf numFmtId="3" fontId="6" fillId="3" borderId="0" xfId="0" applyNumberFormat="1" applyFont="1" applyFill="1" applyBorder="1" applyAlignment="1">
      <alignment vertical="center"/>
    </xf>
    <xf numFmtId="3" fontId="8" fillId="3" borderId="0" xfId="0" applyNumberFormat="1" applyFont="1" applyFill="1" applyBorder="1" applyAlignment="1">
      <alignment vertical="center"/>
    </xf>
    <xf numFmtId="181" fontId="8" fillId="3" borderId="0" xfId="0" applyNumberFormat="1" applyFont="1" applyFill="1" applyBorder="1" applyAlignment="1">
      <alignment vertical="center"/>
    </xf>
    <xf numFmtId="180" fontId="8" fillId="3" borderId="0" xfId="0" applyNumberFormat="1" applyFont="1" applyFill="1" applyBorder="1" applyAlignment="1">
      <alignment vertical="center"/>
    </xf>
    <xf numFmtId="4" fontId="4" fillId="3" borderId="0" xfId="0" applyNumberFormat="1" applyFont="1" applyFill="1" applyBorder="1" applyAlignment="1">
      <alignment vertical="center"/>
    </xf>
    <xf numFmtId="179" fontId="4" fillId="3" borderId="0" xfId="0" applyNumberFormat="1" applyFont="1" applyFill="1" applyAlignment="1">
      <alignment horizontal="center" vertical="center"/>
    </xf>
    <xf numFmtId="0" fontId="6" fillId="3" borderId="0" xfId="0" applyFont="1" applyFill="1" applyBorder="1" applyAlignment="1">
      <alignment horizontal="left" vertical="center"/>
    </xf>
    <xf numFmtId="41" fontId="6" fillId="3" borderId="0" xfId="1" applyFont="1" applyFill="1" applyBorder="1" applyAlignment="1">
      <alignment horizontal="left" vertical="center"/>
    </xf>
    <xf numFmtId="0" fontId="6" fillId="3" borderId="0" xfId="0" applyFont="1" applyFill="1" applyAlignment="1">
      <alignment vertical="center"/>
    </xf>
    <xf numFmtId="0" fontId="6" fillId="3" borderId="0" xfId="0" applyFont="1" applyFill="1" applyAlignment="1">
      <alignment horizontal="left" vertical="center"/>
    </xf>
    <xf numFmtId="41" fontId="6" fillId="3" borderId="12" xfId="1" applyFont="1" applyFill="1" applyBorder="1" applyAlignment="1">
      <alignment horizontal="left" vertical="center"/>
    </xf>
    <xf numFmtId="41" fontId="6" fillId="3" borderId="0" xfId="1" applyFont="1" applyFill="1" applyAlignment="1">
      <alignment vertical="center"/>
    </xf>
    <xf numFmtId="41" fontId="4" fillId="3" borderId="0" xfId="1" applyFont="1" applyFill="1" applyAlignment="1">
      <alignment vertical="center"/>
    </xf>
    <xf numFmtId="0" fontId="4" fillId="3" borderId="0" xfId="0" applyFont="1" applyFill="1" applyAlignment="1">
      <alignment vertical="center"/>
    </xf>
    <xf numFmtId="41" fontId="2" fillId="3" borderId="0" xfId="1" applyFont="1" applyFill="1" applyAlignment="1">
      <alignment vertical="center"/>
    </xf>
    <xf numFmtId="41" fontId="6" fillId="3" borderId="0" xfId="1" applyFont="1" applyFill="1" applyBorder="1" applyAlignment="1">
      <alignment vertical="center"/>
    </xf>
    <xf numFmtId="178" fontId="6" fillId="3" borderId="0" xfId="0" applyNumberFormat="1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horizontal="right" vertical="center"/>
    </xf>
    <xf numFmtId="0" fontId="2" fillId="3" borderId="11" xfId="0" applyFont="1" applyFill="1" applyBorder="1" applyAlignment="1">
      <alignment vertical="center"/>
    </xf>
    <xf numFmtId="3" fontId="2" fillId="3" borderId="0" xfId="1" applyNumberFormat="1" applyFont="1" applyFill="1" applyBorder="1" applyAlignment="1">
      <alignment vertical="center"/>
    </xf>
    <xf numFmtId="3" fontId="2" fillId="3" borderId="0" xfId="0" applyNumberFormat="1" applyFont="1" applyFill="1" applyBorder="1" applyAlignment="1">
      <alignment vertical="center"/>
    </xf>
    <xf numFmtId="3" fontId="2" fillId="3" borderId="12" xfId="0" applyNumberFormat="1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3" fontId="11" fillId="3" borderId="0" xfId="1" applyNumberFormat="1" applyFont="1" applyFill="1" applyBorder="1" applyAlignment="1">
      <alignment vertical="center"/>
    </xf>
    <xf numFmtId="3" fontId="4" fillId="3" borderId="0" xfId="1" applyNumberFormat="1" applyFont="1" applyFill="1" applyBorder="1" applyAlignment="1">
      <alignment horizontal="center" vertical="center"/>
    </xf>
    <xf numFmtId="179" fontId="4" fillId="3" borderId="6" xfId="1" applyNumberFormat="1" applyFont="1" applyFill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179" fontId="4" fillId="3" borderId="0" xfId="0" applyNumberFormat="1" applyFont="1" applyFill="1" applyBorder="1" applyAlignment="1">
      <alignment vertical="center"/>
    </xf>
    <xf numFmtId="177" fontId="4" fillId="3" borderId="0" xfId="0" applyNumberFormat="1" applyFont="1" applyFill="1" applyBorder="1" applyAlignment="1">
      <alignment vertical="center"/>
    </xf>
    <xf numFmtId="177" fontId="4" fillId="3" borderId="12" xfId="0" applyNumberFormat="1" applyFont="1" applyFill="1" applyBorder="1" applyAlignment="1">
      <alignment vertical="center"/>
    </xf>
    <xf numFmtId="179" fontId="4" fillId="3" borderId="1" xfId="0" applyNumberFormat="1" applyFont="1" applyFill="1" applyBorder="1" applyAlignment="1">
      <alignment vertical="center"/>
    </xf>
    <xf numFmtId="177" fontId="4" fillId="3" borderId="1" xfId="0" applyNumberFormat="1" applyFont="1" applyFill="1" applyBorder="1" applyAlignment="1">
      <alignment vertical="center"/>
    </xf>
    <xf numFmtId="177" fontId="4" fillId="3" borderId="10" xfId="0" applyNumberFormat="1" applyFont="1" applyFill="1" applyBorder="1" applyAlignment="1">
      <alignment vertical="center"/>
    </xf>
    <xf numFmtId="41" fontId="4" fillId="3" borderId="6" xfId="1" applyFont="1" applyFill="1" applyBorder="1" applyAlignment="1">
      <alignment vertical="center"/>
    </xf>
    <xf numFmtId="0" fontId="9" fillId="3" borderId="6" xfId="0" applyFont="1" applyFill="1" applyBorder="1" applyAlignment="1">
      <alignment vertical="center"/>
    </xf>
    <xf numFmtId="178" fontId="4" fillId="3" borderId="7" xfId="0" applyNumberFormat="1" applyFont="1" applyFill="1" applyBorder="1" applyAlignment="1">
      <alignment vertical="center"/>
    </xf>
    <xf numFmtId="178" fontId="4" fillId="3" borderId="10" xfId="0" applyNumberFormat="1" applyFont="1" applyFill="1" applyBorder="1" applyAlignment="1">
      <alignment vertical="center"/>
    </xf>
    <xf numFmtId="41" fontId="4" fillId="3" borderId="0" xfId="1" applyFont="1" applyFill="1" applyBorder="1" applyAlignment="1">
      <alignment vertical="center"/>
    </xf>
    <xf numFmtId="178" fontId="4" fillId="3" borderId="12" xfId="0" applyNumberFormat="1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3" fontId="2" fillId="3" borderId="6" xfId="1" applyNumberFormat="1" applyFont="1" applyFill="1" applyBorder="1" applyAlignment="1">
      <alignment vertical="center"/>
    </xf>
    <xf numFmtId="3" fontId="2" fillId="3" borderId="6" xfId="0" applyNumberFormat="1" applyFont="1" applyFill="1" applyBorder="1" applyAlignment="1">
      <alignment vertical="center"/>
    </xf>
    <xf numFmtId="0" fontId="2" fillId="3" borderId="9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left" vertical="center"/>
    </xf>
    <xf numFmtId="41" fontId="4" fillId="3" borderId="13" xfId="1" applyFont="1" applyFill="1" applyBorder="1" applyAlignment="1">
      <alignment horizontal="right" vertical="center" wrapText="1"/>
    </xf>
    <xf numFmtId="41" fontId="4" fillId="3" borderId="13" xfId="1" applyFont="1" applyFill="1" applyBorder="1" applyAlignment="1">
      <alignment vertical="center" wrapText="1"/>
    </xf>
    <xf numFmtId="176" fontId="4" fillId="3" borderId="13" xfId="0" applyNumberFormat="1" applyFont="1" applyFill="1" applyBorder="1" applyAlignment="1">
      <alignment horizontal="right" vertical="center" wrapText="1"/>
    </xf>
    <xf numFmtId="10" fontId="4" fillId="3" borderId="13" xfId="0" applyNumberFormat="1" applyFont="1" applyFill="1" applyBorder="1" applyAlignment="1">
      <alignment horizontal="right" vertical="center" wrapText="1"/>
    </xf>
    <xf numFmtId="41" fontId="4" fillId="3" borderId="8" xfId="1" applyFont="1" applyFill="1" applyBorder="1" applyAlignment="1">
      <alignment horizontal="right" vertical="center" wrapText="1"/>
    </xf>
    <xf numFmtId="41" fontId="4" fillId="3" borderId="8" xfId="1" applyFont="1" applyFill="1" applyBorder="1" applyAlignment="1">
      <alignment vertical="center" wrapText="1"/>
    </xf>
    <xf numFmtId="176" fontId="4" fillId="3" borderId="8" xfId="0" applyNumberFormat="1" applyFont="1" applyFill="1" applyBorder="1" applyAlignment="1">
      <alignment horizontal="right" vertical="center" wrapText="1"/>
    </xf>
    <xf numFmtId="10" fontId="4" fillId="3" borderId="8" xfId="0" applyNumberFormat="1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left" vertical="center"/>
    </xf>
    <xf numFmtId="0" fontId="4" fillId="3" borderId="9" xfId="0" applyFont="1" applyFill="1" applyBorder="1" applyAlignment="1">
      <alignment horizontal="left" vertical="center"/>
    </xf>
    <xf numFmtId="0" fontId="4" fillId="3" borderId="13" xfId="0" applyFont="1" applyFill="1" applyBorder="1" applyAlignment="1">
      <alignment vertical="center"/>
    </xf>
    <xf numFmtId="0" fontId="4" fillId="3" borderId="2" xfId="0" applyFont="1" applyFill="1" applyBorder="1" applyAlignment="1">
      <alignment vertical="center" wrapText="1"/>
    </xf>
    <xf numFmtId="0" fontId="4" fillId="3" borderId="13" xfId="0" applyFont="1" applyFill="1" applyBorder="1" applyAlignment="1">
      <alignment vertical="center" wrapText="1"/>
    </xf>
    <xf numFmtId="41" fontId="4" fillId="3" borderId="2" xfId="1" applyFont="1" applyFill="1" applyBorder="1" applyAlignment="1">
      <alignment vertical="center"/>
    </xf>
    <xf numFmtId="41" fontId="4" fillId="3" borderId="2" xfId="1" applyNumberFormat="1" applyFont="1" applyFill="1" applyBorder="1" applyAlignment="1">
      <alignment vertical="center"/>
    </xf>
    <xf numFmtId="3" fontId="4" fillId="3" borderId="13" xfId="1" applyNumberFormat="1" applyFont="1" applyFill="1" applyBorder="1" applyAlignment="1">
      <alignment vertical="center"/>
    </xf>
    <xf numFmtId="10" fontId="4" fillId="3" borderId="13" xfId="0" applyNumberFormat="1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 wrapText="1"/>
    </xf>
    <xf numFmtId="41" fontId="4" fillId="3" borderId="13" xfId="1" applyFont="1" applyFill="1" applyBorder="1" applyAlignment="1">
      <alignment vertical="center"/>
    </xf>
    <xf numFmtId="3" fontId="4" fillId="3" borderId="13" xfId="1" applyNumberFormat="1" applyFont="1" applyFill="1" applyBorder="1" applyAlignment="1">
      <alignment horizontal="center" vertical="center"/>
    </xf>
    <xf numFmtId="10" fontId="4" fillId="3" borderId="13" xfId="0" applyNumberFormat="1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vertical="center"/>
    </xf>
    <xf numFmtId="0" fontId="4" fillId="3" borderId="8" xfId="0" applyFont="1" applyFill="1" applyBorder="1" applyAlignment="1">
      <alignment vertical="center"/>
    </xf>
    <xf numFmtId="0" fontId="6" fillId="3" borderId="8" xfId="0" applyFont="1" applyFill="1" applyBorder="1" applyAlignment="1">
      <alignment vertical="center"/>
    </xf>
    <xf numFmtId="41" fontId="4" fillId="3" borderId="13" xfId="1" applyFont="1" applyFill="1" applyBorder="1" applyAlignment="1">
      <alignment horizontal="center" vertical="center"/>
    </xf>
    <xf numFmtId="41" fontId="4" fillId="3" borderId="8" xfId="1" applyFont="1" applyFill="1" applyBorder="1" applyAlignment="1">
      <alignment horizontal="center" vertical="center"/>
    </xf>
    <xf numFmtId="3" fontId="2" fillId="3" borderId="10" xfId="0" applyNumberFormat="1" applyFont="1" applyFill="1" applyBorder="1" applyAlignment="1">
      <alignment vertical="center"/>
    </xf>
    <xf numFmtId="0" fontId="12" fillId="3" borderId="0" xfId="0" applyFont="1" applyFill="1" applyBorder="1" applyAlignment="1">
      <alignment vertical="center"/>
    </xf>
    <xf numFmtId="3" fontId="12" fillId="3" borderId="0" xfId="1" applyNumberFormat="1" applyFont="1" applyFill="1" applyBorder="1" applyAlignment="1">
      <alignment vertical="center"/>
    </xf>
    <xf numFmtId="3" fontId="12" fillId="3" borderId="0" xfId="0" applyNumberFormat="1" applyFont="1" applyFill="1" applyBorder="1" applyAlignment="1">
      <alignment vertical="center"/>
    </xf>
    <xf numFmtId="3" fontId="13" fillId="3" borderId="0" xfId="1" applyNumberFormat="1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10" fontId="4" fillId="3" borderId="8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3" fontId="4" fillId="3" borderId="8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3" fontId="2" fillId="3" borderId="7" xfId="0" applyNumberFormat="1" applyFont="1" applyFill="1" applyBorder="1" applyAlignment="1">
      <alignment vertical="center"/>
    </xf>
    <xf numFmtId="178" fontId="2" fillId="3" borderId="12" xfId="0" applyNumberFormat="1" applyFont="1" applyFill="1" applyBorder="1" applyAlignment="1">
      <alignment vertical="center"/>
    </xf>
    <xf numFmtId="178" fontId="2" fillId="3" borderId="10" xfId="0" applyNumberFormat="1" applyFont="1" applyFill="1" applyBorder="1" applyAlignment="1">
      <alignment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14" fillId="0" borderId="0" xfId="0" applyFont="1"/>
    <xf numFmtId="182" fontId="14" fillId="0" borderId="0" xfId="1" applyNumberFormat="1" applyFont="1" applyAlignment="1">
      <alignment horizontal="center"/>
    </xf>
    <xf numFmtId="0" fontId="14" fillId="0" borderId="0" xfId="0" applyFont="1" applyBorder="1"/>
    <xf numFmtId="9" fontId="14" fillId="0" borderId="15" xfId="0" quotePrefix="1" applyNumberFormat="1" applyFont="1" applyBorder="1" applyAlignment="1">
      <alignment horizontal="right" vertical="center" wrapText="1"/>
    </xf>
    <xf numFmtId="0" fontId="14" fillId="0" borderId="11" xfId="0" applyFont="1" applyBorder="1" applyAlignment="1">
      <alignment horizontal="center" vertical="center"/>
    </xf>
    <xf numFmtId="183" fontId="14" fillId="0" borderId="1" xfId="1" applyNumberFormat="1" applyFont="1" applyBorder="1" applyAlignment="1">
      <alignment horizontal="right" vertical="center" wrapText="1"/>
    </xf>
    <xf numFmtId="0" fontId="14" fillId="0" borderId="10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183" fontId="14" fillId="0" borderId="14" xfId="1" applyNumberFormat="1" applyFont="1" applyFill="1" applyBorder="1" applyAlignment="1">
      <alignment horizontal="right" vertical="center" wrapText="1"/>
    </xf>
    <xf numFmtId="0" fontId="14" fillId="0" borderId="20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18" xfId="0" applyFont="1" applyBorder="1" applyAlignment="1">
      <alignment vertical="center"/>
    </xf>
    <xf numFmtId="183" fontId="14" fillId="0" borderId="8" xfId="1" applyNumberFormat="1" applyFont="1" applyBorder="1" applyAlignment="1">
      <alignment horizontal="right" vertical="center" wrapText="1"/>
    </xf>
    <xf numFmtId="0" fontId="14" fillId="0" borderId="17" xfId="0" applyFont="1" applyBorder="1" applyAlignment="1">
      <alignment vertical="center"/>
    </xf>
    <xf numFmtId="183" fontId="14" fillId="0" borderId="14" xfId="1" applyNumberFormat="1" applyFont="1" applyBorder="1" applyAlignment="1">
      <alignment horizontal="right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14" fillId="0" borderId="14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/>
    </xf>
    <xf numFmtId="0" fontId="14" fillId="0" borderId="22" xfId="0" applyFont="1" applyBorder="1" applyAlignment="1">
      <alignment horizontal="center"/>
    </xf>
    <xf numFmtId="183" fontId="14" fillId="0" borderId="13" xfId="1" applyNumberFormat="1" applyFont="1" applyBorder="1" applyAlignment="1">
      <alignment horizontal="right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/>
    </xf>
    <xf numFmtId="9" fontId="14" fillId="0" borderId="15" xfId="0" applyNumberFormat="1" applyFont="1" applyBorder="1" applyAlignment="1">
      <alignment horizontal="right" vertical="center" wrapText="1"/>
    </xf>
    <xf numFmtId="183" fontId="14" fillId="0" borderId="14" xfId="0" applyNumberFormat="1" applyFont="1" applyBorder="1" applyAlignment="1">
      <alignment horizontal="right" vertical="center" wrapText="1"/>
    </xf>
    <xf numFmtId="183" fontId="14" fillId="0" borderId="2" xfId="0" applyNumberFormat="1" applyFont="1" applyFill="1" applyBorder="1" applyAlignment="1">
      <alignment horizontal="right" vertical="center" wrapText="1"/>
    </xf>
    <xf numFmtId="183" fontId="16" fillId="0" borderId="2" xfId="0" applyNumberFormat="1" applyFont="1" applyFill="1" applyBorder="1" applyAlignment="1">
      <alignment horizontal="right" vertical="center" wrapText="1"/>
    </xf>
    <xf numFmtId="0" fontId="14" fillId="0" borderId="7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183" fontId="14" fillId="0" borderId="13" xfId="0" applyNumberFormat="1" applyFont="1" applyFill="1" applyBorder="1" applyAlignment="1">
      <alignment horizontal="right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9" fontId="14" fillId="0" borderId="24" xfId="0" applyNumberFormat="1" applyFont="1" applyBorder="1" applyAlignment="1">
      <alignment horizontal="right" vertical="center" wrapText="1"/>
    </xf>
    <xf numFmtId="41" fontId="14" fillId="0" borderId="2" xfId="1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6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5" fillId="0" borderId="23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0" xfId="0" applyFont="1" applyAlignment="1">
      <alignment horizontal="right" vertical="center"/>
    </xf>
    <xf numFmtId="182" fontId="14" fillId="0" borderId="0" xfId="1" applyNumberFormat="1" applyFont="1" applyAlignment="1">
      <alignment horizontal="center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4" fillId="0" borderId="18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41" fontId="14" fillId="0" borderId="13" xfId="1" applyFont="1" applyBorder="1" applyAlignment="1">
      <alignment horizontal="right" vertical="center" wrapText="1"/>
    </xf>
    <xf numFmtId="41" fontId="14" fillId="0" borderId="0" xfId="1" applyFont="1" applyBorder="1" applyAlignment="1">
      <alignment horizontal="right" vertical="center" wrapText="1"/>
    </xf>
    <xf numFmtId="9" fontId="14" fillId="0" borderId="17" xfId="0" applyNumberFormat="1" applyFont="1" applyBorder="1" applyAlignment="1">
      <alignment horizontal="right" vertical="center" wrapText="1"/>
    </xf>
    <xf numFmtId="41" fontId="14" fillId="0" borderId="14" xfId="1" applyFont="1" applyBorder="1" applyAlignment="1">
      <alignment vertical="center"/>
    </xf>
    <xf numFmtId="0" fontId="14" fillId="0" borderId="14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4" fillId="0" borderId="32" xfId="0" applyFont="1" applyBorder="1" applyAlignment="1">
      <alignment vertical="center"/>
    </xf>
    <xf numFmtId="0" fontId="14" fillId="0" borderId="33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183" fontId="14" fillId="0" borderId="32" xfId="1" applyNumberFormat="1" applyFont="1" applyBorder="1" applyAlignment="1">
      <alignment horizontal="right" vertical="center" wrapText="1"/>
    </xf>
    <xf numFmtId="9" fontId="14" fillId="0" borderId="37" xfId="0" quotePrefix="1" applyNumberFormat="1" applyFont="1" applyBorder="1" applyAlignment="1">
      <alignment horizontal="right" vertical="center" wrapText="1"/>
    </xf>
    <xf numFmtId="0" fontId="16" fillId="0" borderId="21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83" fontId="16" fillId="0" borderId="8" xfId="0" applyNumberFormat="1" applyFont="1" applyBorder="1" applyAlignment="1">
      <alignment vertical="center"/>
    </xf>
    <xf numFmtId="0" fontId="16" fillId="0" borderId="31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183" fontId="16" fillId="0" borderId="36" xfId="0" applyNumberFormat="1" applyFont="1" applyBorder="1" applyAlignment="1">
      <alignment vertical="center"/>
    </xf>
    <xf numFmtId="0" fontId="14" fillId="0" borderId="16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 wrapText="1"/>
    </xf>
    <xf numFmtId="0" fontId="14" fillId="0" borderId="8" xfId="0" applyFont="1" applyBorder="1" applyAlignment="1">
      <alignment horizontal="right" vertical="center" wrapText="1"/>
    </xf>
    <xf numFmtId="41" fontId="14" fillId="0" borderId="2" xfId="1" applyFont="1" applyBorder="1" applyAlignment="1">
      <alignment horizontal="right" vertical="center" wrapText="1"/>
    </xf>
    <xf numFmtId="41" fontId="14" fillId="0" borderId="8" xfId="1" applyFont="1" applyBorder="1" applyAlignment="1">
      <alignment horizontal="right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183" fontId="14" fillId="0" borderId="2" xfId="1" applyNumberFormat="1" applyFont="1" applyFill="1" applyBorder="1" applyAlignment="1">
      <alignment horizontal="right" vertical="center" wrapText="1"/>
    </xf>
    <xf numFmtId="183" fontId="14" fillId="0" borderId="8" xfId="1" applyNumberFormat="1" applyFont="1" applyFill="1" applyBorder="1" applyAlignment="1">
      <alignment horizontal="right" vertical="center" wrapText="1"/>
    </xf>
    <xf numFmtId="183" fontId="14" fillId="0" borderId="7" xfId="0" applyNumberFormat="1" applyFont="1" applyBorder="1" applyAlignment="1">
      <alignment horizontal="right" vertical="center" wrapText="1"/>
    </xf>
    <xf numFmtId="183" fontId="14" fillId="0" borderId="10" xfId="0" applyNumberFormat="1" applyFont="1" applyBorder="1" applyAlignment="1">
      <alignment horizontal="right" vertical="center" wrapText="1"/>
    </xf>
    <xf numFmtId="9" fontId="14" fillId="0" borderId="24" xfId="0" applyNumberFormat="1" applyFont="1" applyBorder="1" applyAlignment="1">
      <alignment horizontal="right" vertical="center" wrapText="1"/>
    </xf>
    <xf numFmtId="9" fontId="14" fillId="0" borderId="23" xfId="0" applyNumberFormat="1" applyFont="1" applyBorder="1" applyAlignment="1">
      <alignment horizontal="right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9" fontId="14" fillId="0" borderId="24" xfId="0" applyNumberFormat="1" applyFont="1" applyBorder="1" applyAlignment="1">
      <alignment horizontal="right" vertical="center"/>
    </xf>
    <xf numFmtId="9" fontId="14" fillId="0" borderId="23" xfId="0" applyNumberFormat="1" applyFont="1" applyBorder="1" applyAlignment="1">
      <alignment horizontal="right" vertical="center"/>
    </xf>
    <xf numFmtId="41" fontId="14" fillId="0" borderId="2" xfId="0" applyNumberFormat="1" applyFont="1" applyBorder="1" applyAlignment="1">
      <alignment horizontal="center" vertical="center" wrapText="1"/>
    </xf>
    <xf numFmtId="41" fontId="14" fillId="0" borderId="8" xfId="0" applyNumberFormat="1" applyFont="1" applyBorder="1" applyAlignment="1">
      <alignment horizontal="center" vertical="center" wrapText="1"/>
    </xf>
    <xf numFmtId="9" fontId="14" fillId="0" borderId="2" xfId="0" applyNumberFormat="1" applyFont="1" applyBorder="1" applyAlignment="1">
      <alignment horizontal="center" vertical="center" wrapText="1"/>
    </xf>
    <xf numFmtId="183" fontId="14" fillId="0" borderId="2" xfId="0" applyNumberFormat="1" applyFont="1" applyBorder="1" applyAlignment="1">
      <alignment horizontal="right" vertical="center" wrapText="1"/>
    </xf>
    <xf numFmtId="183" fontId="14" fillId="0" borderId="8" xfId="0" applyNumberFormat="1" applyFont="1" applyBorder="1" applyAlignment="1">
      <alignment horizontal="right" vertical="center"/>
    </xf>
    <xf numFmtId="0" fontId="14" fillId="0" borderId="24" xfId="0" applyNumberFormat="1" applyFont="1" applyBorder="1" applyAlignment="1">
      <alignment horizontal="right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183" fontId="14" fillId="0" borderId="14" xfId="1" applyNumberFormat="1" applyFont="1" applyBorder="1" applyAlignment="1">
      <alignment horizontal="right" vertical="center" wrapText="1"/>
    </xf>
    <xf numFmtId="183" fontId="14" fillId="0" borderId="2" xfId="1" applyNumberFormat="1" applyFont="1" applyBorder="1" applyAlignment="1">
      <alignment horizontal="right" vertical="center" wrapText="1"/>
    </xf>
    <xf numFmtId="183" fontId="14" fillId="0" borderId="8" xfId="1" applyNumberFormat="1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4" fillId="0" borderId="8" xfId="0" applyFont="1" applyBorder="1" applyAlignment="1">
      <alignment vertical="center"/>
    </xf>
    <xf numFmtId="3" fontId="14" fillId="0" borderId="2" xfId="0" applyNumberFormat="1" applyFont="1" applyBorder="1" applyAlignment="1">
      <alignment horizontal="right" vertical="center"/>
    </xf>
    <xf numFmtId="0" fontId="14" fillId="0" borderId="8" xfId="0" applyFont="1" applyBorder="1" applyAlignment="1">
      <alignment horizontal="right" vertical="center"/>
    </xf>
    <xf numFmtId="41" fontId="14" fillId="0" borderId="2" xfId="1" applyFont="1" applyBorder="1" applyAlignment="1">
      <alignment horizontal="center" vertical="center" wrapText="1"/>
    </xf>
    <xf numFmtId="41" fontId="14" fillId="0" borderId="8" xfId="1" applyFont="1" applyBorder="1" applyAlignment="1">
      <alignment horizontal="center" vertical="center" wrapText="1"/>
    </xf>
    <xf numFmtId="9" fontId="14" fillId="0" borderId="24" xfId="0" applyNumberFormat="1" applyFont="1" applyBorder="1" applyAlignment="1">
      <alignment horizontal="center" vertical="center" wrapText="1"/>
    </xf>
    <xf numFmtId="9" fontId="14" fillId="0" borderId="23" xfId="0" applyNumberFormat="1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/>
    </xf>
    <xf numFmtId="183" fontId="14" fillId="0" borderId="8" xfId="1" applyNumberFormat="1" applyFont="1" applyFill="1" applyBorder="1" applyAlignment="1">
      <alignment horizontal="right" vertical="center"/>
    </xf>
    <xf numFmtId="183" fontId="14" fillId="0" borderId="14" xfId="0" applyNumberFormat="1" applyFont="1" applyBorder="1" applyAlignment="1">
      <alignment horizontal="right" vertical="center" wrapText="1"/>
    </xf>
    <xf numFmtId="183" fontId="14" fillId="0" borderId="14" xfId="0" applyNumberFormat="1" applyFont="1" applyBorder="1" applyAlignment="1">
      <alignment horizontal="right" vertical="center"/>
    </xf>
    <xf numFmtId="9" fontId="14" fillId="0" borderId="14" xfId="0" applyNumberFormat="1" applyFont="1" applyBorder="1" applyAlignment="1">
      <alignment horizontal="right" vertical="center" wrapText="1"/>
    </xf>
    <xf numFmtId="9" fontId="14" fillId="0" borderId="14" xfId="0" applyNumberFormat="1" applyFont="1" applyBorder="1" applyAlignment="1">
      <alignment horizontal="right" vertical="center"/>
    </xf>
    <xf numFmtId="0" fontId="14" fillId="0" borderId="6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5" fillId="0" borderId="30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41" fontId="4" fillId="3" borderId="2" xfId="1" applyFont="1" applyFill="1" applyBorder="1" applyAlignment="1">
      <alignment horizontal="center" vertical="center" wrapText="1"/>
    </xf>
    <xf numFmtId="41" fontId="4" fillId="3" borderId="8" xfId="1" applyFont="1" applyFill="1" applyBorder="1" applyAlignment="1">
      <alignment horizontal="center" vertical="center" wrapText="1"/>
    </xf>
    <xf numFmtId="0" fontId="10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1" fontId="5" fillId="3" borderId="2" xfId="1" applyFont="1" applyFill="1" applyBorder="1" applyAlignment="1">
      <alignment horizontal="center" vertical="center" wrapText="1"/>
    </xf>
    <xf numFmtId="41" fontId="5" fillId="3" borderId="8" xfId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left" vertical="center"/>
    </xf>
    <xf numFmtId="0" fontId="4" fillId="3" borderId="8" xfId="0" applyFont="1" applyFill="1" applyBorder="1" applyAlignment="1">
      <alignment horizontal="left" vertical="center"/>
    </xf>
    <xf numFmtId="10" fontId="4" fillId="3" borderId="2" xfId="0" applyNumberFormat="1" applyFont="1" applyFill="1" applyBorder="1" applyAlignment="1">
      <alignment horizontal="right" vertical="center" wrapText="1"/>
    </xf>
    <xf numFmtId="10" fontId="4" fillId="3" borderId="8" xfId="0" applyNumberFormat="1" applyFont="1" applyFill="1" applyBorder="1" applyAlignment="1">
      <alignment horizontal="right" vertical="center" wrapText="1"/>
    </xf>
    <xf numFmtId="3" fontId="4" fillId="3" borderId="0" xfId="1" applyNumberFormat="1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right" vertical="center" wrapText="1"/>
    </xf>
    <xf numFmtId="176" fontId="4" fillId="3" borderId="8" xfId="0" applyNumberFormat="1" applyFont="1" applyFill="1" applyBorder="1" applyAlignment="1">
      <alignment horizontal="right" vertical="center" wrapText="1"/>
    </xf>
    <xf numFmtId="176" fontId="4" fillId="3" borderId="2" xfId="1" applyNumberFormat="1" applyFont="1" applyFill="1" applyBorder="1" applyAlignment="1">
      <alignment vertical="center" wrapText="1"/>
    </xf>
    <xf numFmtId="176" fontId="4" fillId="3" borderId="8" xfId="1" applyNumberFormat="1" applyFont="1" applyFill="1" applyBorder="1" applyAlignment="1">
      <alignment vertical="center" wrapText="1"/>
    </xf>
    <xf numFmtId="10" fontId="4" fillId="3" borderId="2" xfId="0" applyNumberFormat="1" applyFont="1" applyFill="1" applyBorder="1" applyAlignment="1">
      <alignment vertical="center" wrapText="1"/>
    </xf>
    <xf numFmtId="10" fontId="4" fillId="3" borderId="8" xfId="0" applyNumberFormat="1" applyFont="1" applyFill="1" applyBorder="1" applyAlignment="1">
      <alignment vertical="center" wrapText="1"/>
    </xf>
    <xf numFmtId="10" fontId="4" fillId="3" borderId="2" xfId="0" applyNumberFormat="1" applyFont="1" applyFill="1" applyBorder="1" applyAlignment="1">
      <alignment horizontal="center" vertical="center"/>
    </xf>
    <xf numFmtId="10" fontId="4" fillId="3" borderId="8" xfId="0" applyNumberFormat="1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0" xfId="0" applyFont="1" applyFill="1" applyBorder="1" applyAlignment="1">
      <alignment vertical="center"/>
    </xf>
    <xf numFmtId="0" fontId="4" fillId="3" borderId="13" xfId="0" applyFont="1" applyFill="1" applyBorder="1" applyAlignment="1">
      <alignment horizontal="center" vertical="center" wrapText="1"/>
    </xf>
    <xf numFmtId="3" fontId="4" fillId="3" borderId="13" xfId="1" applyNumberFormat="1" applyFont="1" applyFill="1" applyBorder="1" applyAlignment="1">
      <alignment horizontal="center" vertical="center" wrapText="1"/>
    </xf>
    <xf numFmtId="3" fontId="4" fillId="3" borderId="8" xfId="1" applyNumberFormat="1" applyFont="1" applyFill="1" applyBorder="1" applyAlignment="1">
      <alignment horizontal="center" vertical="center" wrapText="1"/>
    </xf>
    <xf numFmtId="10" fontId="4" fillId="3" borderId="13" xfId="1" applyNumberFormat="1" applyFont="1" applyFill="1" applyBorder="1" applyAlignment="1">
      <alignment horizontal="center" vertical="center" wrapText="1"/>
    </xf>
    <xf numFmtId="10" fontId="4" fillId="3" borderId="8" xfId="1" applyNumberFormat="1" applyFont="1" applyFill="1" applyBorder="1" applyAlignment="1">
      <alignment horizontal="center" vertical="center" wrapText="1"/>
    </xf>
    <xf numFmtId="41" fontId="4" fillId="3" borderId="2" xfId="1" applyFont="1" applyFill="1" applyBorder="1" applyAlignment="1">
      <alignment horizontal="right" vertical="center"/>
    </xf>
    <xf numFmtId="41" fontId="4" fillId="3" borderId="8" xfId="1" applyFont="1" applyFill="1" applyBorder="1" applyAlignment="1">
      <alignment horizontal="right" vertical="center"/>
    </xf>
    <xf numFmtId="3" fontId="4" fillId="3" borderId="2" xfId="1" applyNumberFormat="1" applyFont="1" applyFill="1" applyBorder="1" applyAlignment="1">
      <alignment horizontal="center" vertical="center"/>
    </xf>
    <xf numFmtId="3" fontId="4" fillId="3" borderId="8" xfId="1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176" fontId="4" fillId="3" borderId="2" xfId="1" applyNumberFormat="1" applyFont="1" applyFill="1" applyBorder="1" applyAlignment="1">
      <alignment horizontal="right" vertical="center" wrapText="1"/>
    </xf>
    <xf numFmtId="176" fontId="4" fillId="3" borderId="8" xfId="1" applyNumberFormat="1" applyFont="1" applyFill="1" applyBorder="1" applyAlignment="1">
      <alignment horizontal="right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workbookViewId="0">
      <selection activeCell="H19" sqref="H19"/>
    </sheetView>
  </sheetViews>
  <sheetFormatPr defaultRowHeight="12" x14ac:dyDescent="0.2"/>
  <cols>
    <col min="1" max="1" width="7" style="134" customWidth="1"/>
    <col min="2" max="3" width="6.88671875" style="134" customWidth="1"/>
    <col min="4" max="5" width="9.88671875" style="134" bestFit="1" customWidth="1"/>
    <col min="6" max="7" width="8.77734375" style="134" customWidth="1"/>
    <col min="8" max="8" width="8.33203125" style="134" customWidth="1"/>
    <col min="9" max="9" width="9.5546875" style="134" customWidth="1"/>
    <col min="10" max="10" width="11.33203125" style="134" customWidth="1"/>
    <col min="11" max="11" width="10.77734375" style="135" bestFit="1" customWidth="1"/>
    <col min="12" max="12" width="9.88671875" style="134" bestFit="1" customWidth="1"/>
    <col min="13" max="13" width="8.77734375" style="134" customWidth="1"/>
    <col min="14" max="14" width="7.77734375" style="134" customWidth="1"/>
    <col min="15" max="16384" width="8.88671875" style="134"/>
  </cols>
  <sheetData>
    <row r="1" spans="1:14" s="142" customFormat="1" ht="22.5" customHeight="1" x14ac:dyDescent="0.15">
      <c r="A1" s="256" t="s">
        <v>162</v>
      </c>
      <c r="B1" s="256"/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</row>
    <row r="2" spans="1:14" s="142" customFormat="1" ht="15" customHeight="1" thickBot="1" x14ac:dyDescent="0.2">
      <c r="A2" s="182" t="s">
        <v>161</v>
      </c>
      <c r="C2" s="181"/>
      <c r="D2" s="180"/>
      <c r="E2" s="180"/>
      <c r="F2" s="180"/>
      <c r="G2" s="180"/>
      <c r="K2" s="179"/>
      <c r="M2" s="178"/>
      <c r="N2" s="178" t="s">
        <v>160</v>
      </c>
    </row>
    <row r="3" spans="1:14" s="142" customFormat="1" ht="20.25" customHeight="1" x14ac:dyDescent="0.15">
      <c r="A3" s="257" t="s">
        <v>159</v>
      </c>
      <c r="B3" s="258"/>
      <c r="C3" s="258"/>
      <c r="D3" s="258"/>
      <c r="E3" s="258"/>
      <c r="F3" s="258"/>
      <c r="G3" s="258"/>
      <c r="H3" s="257" t="s">
        <v>158</v>
      </c>
      <c r="I3" s="258"/>
      <c r="J3" s="258"/>
      <c r="K3" s="258"/>
      <c r="L3" s="258"/>
      <c r="M3" s="258"/>
      <c r="N3" s="259"/>
    </row>
    <row r="4" spans="1:14" s="142" customFormat="1" ht="15" customHeight="1" x14ac:dyDescent="0.15">
      <c r="A4" s="260" t="s">
        <v>9</v>
      </c>
      <c r="B4" s="262" t="s">
        <v>10</v>
      </c>
      <c r="C4" s="264" t="s">
        <v>82</v>
      </c>
      <c r="D4" s="266" t="s">
        <v>154</v>
      </c>
      <c r="E4" s="267" t="s">
        <v>157</v>
      </c>
      <c r="F4" s="268" t="s">
        <v>152</v>
      </c>
      <c r="G4" s="268"/>
      <c r="H4" s="260" t="s">
        <v>156</v>
      </c>
      <c r="I4" s="264" t="s">
        <v>155</v>
      </c>
      <c r="J4" s="264" t="s">
        <v>82</v>
      </c>
      <c r="K4" s="266" t="s">
        <v>154</v>
      </c>
      <c r="L4" s="267" t="s">
        <v>153</v>
      </c>
      <c r="M4" s="269" t="s">
        <v>152</v>
      </c>
      <c r="N4" s="270"/>
    </row>
    <row r="5" spans="1:14" s="142" customFormat="1" ht="15" customHeight="1" x14ac:dyDescent="0.15">
      <c r="A5" s="261"/>
      <c r="B5" s="263"/>
      <c r="C5" s="265"/>
      <c r="D5" s="263"/>
      <c r="E5" s="265"/>
      <c r="F5" s="177" t="s">
        <v>151</v>
      </c>
      <c r="G5" s="176" t="s">
        <v>150</v>
      </c>
      <c r="H5" s="261"/>
      <c r="I5" s="265"/>
      <c r="J5" s="265"/>
      <c r="K5" s="263"/>
      <c r="L5" s="265"/>
      <c r="M5" s="176" t="s">
        <v>149</v>
      </c>
      <c r="N5" s="175" t="s">
        <v>148</v>
      </c>
    </row>
    <row r="6" spans="1:14" s="142" customFormat="1" ht="18" customHeight="1" x14ac:dyDescent="0.15">
      <c r="A6" s="204" t="s">
        <v>147</v>
      </c>
      <c r="B6" s="252"/>
      <c r="C6" s="254" t="s">
        <v>145</v>
      </c>
      <c r="D6" s="248">
        <f>SUM(D10:D20)</f>
        <v>3377028</v>
      </c>
      <c r="E6" s="248">
        <f>SUM(E10:E20)</f>
        <v>3406360</v>
      </c>
      <c r="F6" s="248">
        <f>E6-D6</f>
        <v>29332</v>
      </c>
      <c r="G6" s="250">
        <f>F6/D6</f>
        <v>8.6857437960241972E-3</v>
      </c>
      <c r="H6" s="204" t="s">
        <v>146</v>
      </c>
      <c r="I6" s="206"/>
      <c r="J6" s="206" t="s">
        <v>145</v>
      </c>
      <c r="K6" s="233">
        <f>K10+K24</f>
        <v>3377028</v>
      </c>
      <c r="L6" s="233">
        <f>L10+L24</f>
        <v>3406360</v>
      </c>
      <c r="M6" s="227">
        <f>L6-K6</f>
        <v>29332</v>
      </c>
      <c r="N6" s="218">
        <f>M6/K6</f>
        <v>8.6857437960241972E-3</v>
      </c>
    </row>
    <row r="7" spans="1:14" s="142" customFormat="1" ht="18" customHeight="1" x14ac:dyDescent="0.15">
      <c r="A7" s="205"/>
      <c r="B7" s="253"/>
      <c r="C7" s="255"/>
      <c r="D7" s="249"/>
      <c r="E7" s="249"/>
      <c r="F7" s="249"/>
      <c r="G7" s="251"/>
      <c r="H7" s="205"/>
      <c r="I7" s="207"/>
      <c r="J7" s="207"/>
      <c r="K7" s="234"/>
      <c r="L7" s="234"/>
      <c r="M7" s="228"/>
      <c r="N7" s="223"/>
    </row>
    <row r="8" spans="1:14" s="142" customFormat="1" ht="18" customHeight="1" x14ac:dyDescent="0.15">
      <c r="A8" s="220" t="s">
        <v>144</v>
      </c>
      <c r="B8" s="235" t="s">
        <v>144</v>
      </c>
      <c r="C8" s="237"/>
      <c r="D8" s="239">
        <f>+D10+D11</f>
        <v>3055695</v>
      </c>
      <c r="E8" s="239">
        <f>+E10+E11</f>
        <v>2970060</v>
      </c>
      <c r="F8" s="241">
        <f>E8-D8</f>
        <v>-85635</v>
      </c>
      <c r="G8" s="243">
        <f>F8/D8</f>
        <v>-2.8024721053639189E-2</v>
      </c>
      <c r="H8" s="245" t="s">
        <v>136</v>
      </c>
      <c r="I8" s="212"/>
      <c r="J8" s="206"/>
      <c r="K8" s="214" ph="1"/>
      <c r="L8" s="214"/>
      <c r="M8" s="227"/>
      <c r="N8" s="218"/>
    </row>
    <row r="9" spans="1:14" s="142" customFormat="1" ht="9.75" customHeight="1" x14ac:dyDescent="0.15">
      <c r="A9" s="205"/>
      <c r="B9" s="236"/>
      <c r="C9" s="238"/>
      <c r="D9" s="240"/>
      <c r="E9" s="240"/>
      <c r="F9" s="242"/>
      <c r="G9" s="244"/>
      <c r="H9" s="246"/>
      <c r="I9" s="213"/>
      <c r="J9" s="207"/>
      <c r="K9" s="247" ph="1"/>
      <c r="L9" s="247"/>
      <c r="M9" s="228"/>
      <c r="N9" s="223"/>
    </row>
    <row r="10" spans="1:14" s="142" customFormat="1" ht="24" customHeight="1" x14ac:dyDescent="0.15">
      <c r="A10" s="174"/>
      <c r="B10" s="173"/>
      <c r="C10" s="172" t="s">
        <v>144</v>
      </c>
      <c r="D10" s="171">
        <v>3055695</v>
      </c>
      <c r="E10" s="171">
        <v>2969760</v>
      </c>
      <c r="F10" s="171">
        <f>E10-D10</f>
        <v>-85935</v>
      </c>
      <c r="G10" s="170">
        <f>F10/D10</f>
        <v>-2.812289839136432E-2</v>
      </c>
      <c r="H10" s="169"/>
      <c r="I10" s="151" t="s">
        <v>143</v>
      </c>
      <c r="J10" s="168"/>
      <c r="K10" s="143">
        <f>SUM(K11:K22)</f>
        <v>3367028</v>
      </c>
      <c r="L10" s="143">
        <f>SUM(L11:L14)</f>
        <v>3406360</v>
      </c>
      <c r="M10" s="143">
        <f>SUM(M11:M14)</f>
        <v>87316</v>
      </c>
      <c r="N10" s="160">
        <f>M10/K10</f>
        <v>2.5932662276642784E-2</v>
      </c>
    </row>
    <row r="11" spans="1:14" s="142" customFormat="1" ht="22.5" customHeight="1" x14ac:dyDescent="0.15">
      <c r="A11" s="230"/>
      <c r="B11" s="231"/>
      <c r="C11" s="231" t="s">
        <v>142</v>
      </c>
      <c r="D11" s="232">
        <v>0</v>
      </c>
      <c r="E11" s="232">
        <v>300</v>
      </c>
      <c r="F11" s="210">
        <f>E11-D11</f>
        <v>300</v>
      </c>
      <c r="G11" s="218" t="e">
        <f>F11/D11</f>
        <v>#DIV/0!</v>
      </c>
      <c r="H11" s="165"/>
      <c r="I11" s="141"/>
      <c r="J11" s="167" t="s">
        <v>141</v>
      </c>
      <c r="K11" s="166">
        <v>3203783</v>
      </c>
      <c r="L11" s="166">
        <v>3262480</v>
      </c>
      <c r="M11" s="161">
        <f>L11-K11</f>
        <v>58697</v>
      </c>
      <c r="N11" s="160">
        <f>M11/K11</f>
        <v>1.8321153461392362E-2</v>
      </c>
    </row>
    <row r="12" spans="1:14" s="142" customFormat="1" ht="18" customHeight="1" x14ac:dyDescent="0.15">
      <c r="A12" s="230"/>
      <c r="B12" s="231"/>
      <c r="C12" s="231"/>
      <c r="D12" s="232"/>
      <c r="E12" s="232"/>
      <c r="F12" s="211"/>
      <c r="G12" s="219"/>
      <c r="H12" s="165"/>
      <c r="I12" s="141"/>
      <c r="J12" s="164" t="s">
        <v>163</v>
      </c>
      <c r="K12" s="163">
        <v>112052</v>
      </c>
      <c r="L12" s="162">
        <v>143880</v>
      </c>
      <c r="M12" s="161">
        <f>L12-K12</f>
        <v>31828</v>
      </c>
      <c r="N12" s="160">
        <f>M12/K12</f>
        <v>0.28404669260700388</v>
      </c>
    </row>
    <row r="13" spans="1:14" s="142" customFormat="1" ht="18" customHeight="1" x14ac:dyDescent="0.15">
      <c r="A13" s="204" t="s">
        <v>140</v>
      </c>
      <c r="B13" s="206" t="s">
        <v>139</v>
      </c>
      <c r="C13" s="206"/>
      <c r="D13" s="208"/>
      <c r="E13" s="208"/>
      <c r="F13" s="210"/>
      <c r="G13" s="229"/>
      <c r="H13" s="159"/>
      <c r="I13" s="138"/>
      <c r="J13" s="212" t="s">
        <v>164</v>
      </c>
      <c r="K13" s="214">
        <v>3209</v>
      </c>
      <c r="L13" s="214">
        <v>0</v>
      </c>
      <c r="M13" s="216">
        <f>L13-K13</f>
        <v>-3209</v>
      </c>
      <c r="N13" s="222">
        <f>M13/K13</f>
        <v>-1</v>
      </c>
    </row>
    <row r="14" spans="1:14" ht="13.5" customHeight="1" x14ac:dyDescent="0.2">
      <c r="A14" s="205"/>
      <c r="B14" s="207"/>
      <c r="C14" s="207"/>
      <c r="D14" s="209"/>
      <c r="E14" s="209"/>
      <c r="F14" s="211"/>
      <c r="G14" s="219"/>
      <c r="H14" s="156"/>
      <c r="I14" s="155"/>
      <c r="J14" s="213"/>
      <c r="K14" s="215"/>
      <c r="L14" s="215"/>
      <c r="M14" s="217"/>
      <c r="N14" s="223"/>
    </row>
    <row r="15" spans="1:14" s="142" customFormat="1" ht="18" customHeight="1" x14ac:dyDescent="0.15">
      <c r="A15" s="204"/>
      <c r="B15" s="206"/>
      <c r="C15" s="206" t="s">
        <v>139</v>
      </c>
      <c r="D15" s="208">
        <v>0</v>
      </c>
      <c r="E15" s="208">
        <v>300</v>
      </c>
      <c r="F15" s="210">
        <f>E15-D15</f>
        <v>300</v>
      </c>
      <c r="G15" s="218" t="e">
        <f>F15/D15</f>
        <v>#DIV/0!</v>
      </c>
      <c r="H15" s="159"/>
      <c r="I15" s="141"/>
      <c r="J15" s="212" t="s">
        <v>165</v>
      </c>
      <c r="K15" s="214">
        <v>300</v>
      </c>
      <c r="L15" s="214">
        <v>0</v>
      </c>
      <c r="M15" s="216">
        <f>L15-K15</f>
        <v>-300</v>
      </c>
      <c r="N15" s="222">
        <f>M15/K15</f>
        <v>-1</v>
      </c>
    </row>
    <row r="16" spans="1:14" ht="13.5" customHeight="1" x14ac:dyDescent="0.2">
      <c r="A16" s="205"/>
      <c r="B16" s="207"/>
      <c r="C16" s="207"/>
      <c r="D16" s="209"/>
      <c r="E16" s="209"/>
      <c r="F16" s="211"/>
      <c r="G16" s="219"/>
      <c r="H16" s="156"/>
      <c r="I16" s="155"/>
      <c r="J16" s="213"/>
      <c r="K16" s="215"/>
      <c r="L16" s="215"/>
      <c r="M16" s="217"/>
      <c r="N16" s="223"/>
    </row>
    <row r="17" spans="1:15" ht="21" customHeight="1" x14ac:dyDescent="0.2">
      <c r="A17" s="220" t="s">
        <v>138</v>
      </c>
      <c r="B17" s="212" t="s">
        <v>137</v>
      </c>
      <c r="C17" s="206"/>
      <c r="D17" s="224"/>
      <c r="E17" s="224"/>
      <c r="F17" s="224"/>
      <c r="G17" s="226"/>
      <c r="H17" s="156"/>
      <c r="I17" s="158"/>
      <c r="J17" s="158" t="s">
        <v>166</v>
      </c>
      <c r="K17" s="157">
        <f>15322+1340</f>
        <v>16662</v>
      </c>
      <c r="L17" s="157">
        <v>0</v>
      </c>
      <c r="M17" s="150">
        <f>L17-K17</f>
        <v>-16662</v>
      </c>
      <c r="N17" s="137">
        <f>M17/K17</f>
        <v>-1</v>
      </c>
    </row>
    <row r="18" spans="1:15" ht="18" customHeight="1" x14ac:dyDescent="0.2">
      <c r="A18" s="221"/>
      <c r="B18" s="213"/>
      <c r="C18" s="207"/>
      <c r="D18" s="225"/>
      <c r="E18" s="225"/>
      <c r="F18" s="225"/>
      <c r="G18" s="225"/>
      <c r="H18" s="156"/>
      <c r="I18" s="155"/>
      <c r="J18" s="154" t="s">
        <v>167</v>
      </c>
      <c r="K18" s="150">
        <v>2000</v>
      </c>
      <c r="L18" s="150">
        <v>0</v>
      </c>
      <c r="M18" s="150">
        <f>L18-K18</f>
        <v>-2000</v>
      </c>
      <c r="N18" s="137">
        <f>M18/K18</f>
        <v>-1</v>
      </c>
    </row>
    <row r="19" spans="1:15" ht="18" customHeight="1" x14ac:dyDescent="0.2">
      <c r="A19" s="220"/>
      <c r="B19" s="212"/>
      <c r="C19" s="212" t="s">
        <v>137</v>
      </c>
      <c r="D19" s="210">
        <v>321333</v>
      </c>
      <c r="E19" s="210">
        <v>436000</v>
      </c>
      <c r="F19" s="210">
        <f>E19-D19</f>
        <v>114667</v>
      </c>
      <c r="G19" s="218">
        <f>F19/D19</f>
        <v>0.35684788054759392</v>
      </c>
      <c r="H19" s="156"/>
      <c r="I19" s="155"/>
      <c r="J19" s="154" t="s">
        <v>168</v>
      </c>
      <c r="K19" s="150">
        <f>19120+3500</f>
        <v>22620</v>
      </c>
      <c r="L19" s="150">
        <v>0</v>
      </c>
      <c r="M19" s="150">
        <f>L19-K19</f>
        <v>-22620</v>
      </c>
      <c r="N19" s="137">
        <f>M19/K19</f>
        <v>-1</v>
      </c>
    </row>
    <row r="20" spans="1:15" ht="18" customHeight="1" x14ac:dyDescent="0.2">
      <c r="A20" s="221"/>
      <c r="B20" s="213"/>
      <c r="C20" s="213"/>
      <c r="D20" s="211"/>
      <c r="E20" s="211"/>
      <c r="F20" s="211"/>
      <c r="G20" s="219"/>
      <c r="H20" s="156"/>
      <c r="I20" s="155"/>
      <c r="J20" s="140" t="s">
        <v>170</v>
      </c>
      <c r="K20" s="148">
        <v>1000</v>
      </c>
      <c r="L20" s="148">
        <v>0</v>
      </c>
      <c r="M20" s="139">
        <f>L20-K20</f>
        <v>-1000</v>
      </c>
      <c r="N20" s="137">
        <f>M20/K20</f>
        <v>-1</v>
      </c>
      <c r="O20" s="136"/>
    </row>
    <row r="21" spans="1:15" ht="18" customHeight="1" x14ac:dyDescent="0.2">
      <c r="A21" s="183"/>
      <c r="B21" s="184"/>
      <c r="C21" s="158"/>
      <c r="D21" s="185"/>
      <c r="E21" s="186"/>
      <c r="F21" s="185"/>
      <c r="G21" s="187"/>
      <c r="H21" s="156"/>
      <c r="I21" s="155"/>
      <c r="J21" s="151" t="s">
        <v>171</v>
      </c>
      <c r="K21" s="150">
        <v>402</v>
      </c>
      <c r="L21" s="150">
        <v>0</v>
      </c>
      <c r="M21" s="139">
        <f t="shared" ref="M21:M22" si="0">L21-K21</f>
        <v>-402</v>
      </c>
      <c r="N21" s="137">
        <f t="shared" ref="N21:N22" si="1">M21/K21</f>
        <v>-1</v>
      </c>
      <c r="O21" s="136"/>
    </row>
    <row r="22" spans="1:15" s="142" customFormat="1" ht="18" customHeight="1" x14ac:dyDescent="0.2">
      <c r="A22" s="147"/>
      <c r="B22" s="146"/>
      <c r="C22" s="145"/>
      <c r="D22" s="145"/>
      <c r="E22" s="146"/>
      <c r="F22" s="145"/>
      <c r="G22" s="149"/>
      <c r="H22" s="153"/>
      <c r="I22" s="152"/>
      <c r="J22" s="151" t="s">
        <v>169</v>
      </c>
      <c r="K22" s="188">
        <v>5000</v>
      </c>
      <c r="L22" s="189">
        <v>0</v>
      </c>
      <c r="M22" s="139">
        <f t="shared" si="0"/>
        <v>-5000</v>
      </c>
      <c r="N22" s="137">
        <f t="shared" si="1"/>
        <v>-1</v>
      </c>
    </row>
    <row r="23" spans="1:15" s="142" customFormat="1" ht="24.75" customHeight="1" x14ac:dyDescent="0.15">
      <c r="A23" s="147"/>
      <c r="B23" s="146"/>
      <c r="C23" s="145"/>
      <c r="D23" s="145"/>
      <c r="E23" s="146"/>
      <c r="F23" s="145"/>
      <c r="G23" s="144"/>
      <c r="H23" s="196" t="s">
        <v>135</v>
      </c>
      <c r="I23" s="197"/>
      <c r="J23" s="198"/>
      <c r="K23" s="199"/>
      <c r="L23" s="199"/>
      <c r="M23" s="139"/>
      <c r="N23" s="137"/>
    </row>
    <row r="24" spans="1:15" s="142" customFormat="1" ht="24.75" customHeight="1" thickBot="1" x14ac:dyDescent="0.2">
      <c r="A24" s="190"/>
      <c r="B24" s="191"/>
      <c r="C24" s="192"/>
      <c r="D24" s="192"/>
      <c r="E24" s="191"/>
      <c r="F24" s="192"/>
      <c r="G24" s="193"/>
      <c r="H24" s="200"/>
      <c r="I24" s="201" t="s">
        <v>135</v>
      </c>
      <c r="J24" s="202" t="s">
        <v>135</v>
      </c>
      <c r="K24" s="203">
        <v>10000</v>
      </c>
      <c r="L24" s="203">
        <v>0</v>
      </c>
      <c r="M24" s="194">
        <f>L24-K24</f>
        <v>-10000</v>
      </c>
      <c r="N24" s="195">
        <f>M24/K24</f>
        <v>-1</v>
      </c>
    </row>
    <row r="25" spans="1:15" ht="12.75" thickTop="1" x14ac:dyDescent="0.2">
      <c r="A25" s="136"/>
      <c r="B25" s="136"/>
      <c r="C25" s="136"/>
      <c r="D25" s="136"/>
      <c r="E25" s="136"/>
      <c r="F25" s="136"/>
      <c r="G25" s="136"/>
    </row>
  </sheetData>
  <mergeCells count="88">
    <mergeCell ref="A1:N1"/>
    <mergeCell ref="A3:G3"/>
    <mergeCell ref="H3:N3"/>
    <mergeCell ref="A4:A5"/>
    <mergeCell ref="B4:B5"/>
    <mergeCell ref="C4:C5"/>
    <mergeCell ref="D4:D5"/>
    <mergeCell ref="E4:E5"/>
    <mergeCell ref="F4:G4"/>
    <mergeCell ref="H4:H5"/>
    <mergeCell ref="I4:I5"/>
    <mergeCell ref="J4:J5"/>
    <mergeCell ref="K4:K5"/>
    <mergeCell ref="L4:L5"/>
    <mergeCell ref="M4:N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F13:F14"/>
    <mergeCell ref="G13:G14"/>
    <mergeCell ref="N8:N9"/>
    <mergeCell ref="A11:A12"/>
    <mergeCell ref="B11:B12"/>
    <mergeCell ref="C11:C12"/>
    <mergeCell ref="D11:D12"/>
    <mergeCell ref="E11:E12"/>
    <mergeCell ref="F11:F12"/>
    <mergeCell ref="G11:G12"/>
    <mergeCell ref="A13:A14"/>
    <mergeCell ref="B13:B14"/>
    <mergeCell ref="C13:C14"/>
    <mergeCell ref="D13:D14"/>
    <mergeCell ref="E13:E14"/>
    <mergeCell ref="A17:A18"/>
    <mergeCell ref="B17:B18"/>
    <mergeCell ref="C17:C18"/>
    <mergeCell ref="D17:D18"/>
    <mergeCell ref="E17:E18"/>
    <mergeCell ref="N13:N14"/>
    <mergeCell ref="F15:F16"/>
    <mergeCell ref="G15:G16"/>
    <mergeCell ref="F17:F18"/>
    <mergeCell ref="G17:G18"/>
    <mergeCell ref="N15:N16"/>
    <mergeCell ref="J13:J14"/>
    <mergeCell ref="K13:K14"/>
    <mergeCell ref="L13:L14"/>
    <mergeCell ref="M13:M14"/>
    <mergeCell ref="A19:A20"/>
    <mergeCell ref="B19:B20"/>
    <mergeCell ref="C19:C20"/>
    <mergeCell ref="D19:D20"/>
    <mergeCell ref="E19:E20"/>
    <mergeCell ref="F19:F20"/>
    <mergeCell ref="J15:J16"/>
    <mergeCell ref="K15:K16"/>
    <mergeCell ref="L15:L16"/>
    <mergeCell ref="M15:M16"/>
    <mergeCell ref="G19:G20"/>
    <mergeCell ref="A15:A16"/>
    <mergeCell ref="B15:B16"/>
    <mergeCell ref="C15:C16"/>
    <mergeCell ref="D15:D16"/>
    <mergeCell ref="E15:E16"/>
  </mergeCells>
  <phoneticPr fontId="3" type="noConversion"/>
  <pageMargins left="0.23622047244094491" right="0.27559055118110237" top="0.55118110236220474" bottom="0.31496062992125984" header="0.39370078740157483" footer="0.35433070866141736"/>
  <pageSetup paperSize="9" scale="98" orientation="landscape" r:id="rId1"/>
  <headerFooter alignWithMargins="0">
    <oddHeader>&amp;L첨부 - 2.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8"/>
  <sheetViews>
    <sheetView zoomScaleNormal="100" zoomScaleSheetLayoutView="100" workbookViewId="0">
      <selection activeCell="U44" sqref="U44"/>
    </sheetView>
  </sheetViews>
  <sheetFormatPr defaultRowHeight="15" customHeight="1" x14ac:dyDescent="0.15"/>
  <cols>
    <col min="1" max="1" width="6.33203125" style="48" customWidth="1"/>
    <col min="2" max="2" width="7" style="48" customWidth="1"/>
    <col min="3" max="3" width="8.109375" style="49" customWidth="1"/>
    <col min="4" max="4" width="9.33203125" style="49" customWidth="1"/>
    <col min="5" max="6" width="9.6640625" style="50" customWidth="1"/>
    <col min="7" max="7" width="8.33203125" style="46" customWidth="1"/>
    <col min="8" max="8" width="6.6640625" style="46" customWidth="1"/>
    <col min="9" max="9" width="24.88671875" style="4" customWidth="1"/>
    <col min="10" max="10" width="9.5546875" style="5" customWidth="1"/>
    <col min="11" max="11" width="1.5546875" style="4" customWidth="1"/>
    <col min="12" max="12" width="5.77734375" style="4" customWidth="1"/>
    <col min="13" max="13" width="2.5546875" style="4" customWidth="1"/>
    <col min="14" max="14" width="3.44140625" style="4" customWidth="1"/>
    <col min="15" max="15" width="4.21875" style="4" customWidth="1"/>
    <col min="16" max="16" width="3" style="4" customWidth="1"/>
    <col min="17" max="17" width="1.77734375" style="4" customWidth="1"/>
    <col min="18" max="18" width="15.6640625" style="6" customWidth="1"/>
    <col min="19" max="20" width="13" style="5" customWidth="1"/>
    <col min="21" max="16384" width="8.88671875" style="4"/>
  </cols>
  <sheetData>
    <row r="1" spans="1:20" s="48" customFormat="1" ht="24" customHeight="1" x14ac:dyDescent="0.15">
      <c r="A1" s="275" t="s">
        <v>98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51"/>
      <c r="T1" s="51"/>
    </row>
    <row r="2" spans="1:20" s="53" customFormat="1" ht="13.5" customHeight="1" x14ac:dyDescent="0.15">
      <c r="A2" s="11" t="s">
        <v>77</v>
      </c>
      <c r="B2" s="11"/>
      <c r="C2" s="12" t="s">
        <v>78</v>
      </c>
      <c r="D2" s="12"/>
      <c r="E2" s="13"/>
      <c r="F2" s="13"/>
      <c r="G2" s="14"/>
      <c r="H2" s="14"/>
      <c r="I2" s="15"/>
      <c r="J2" s="45"/>
      <c r="K2" s="15"/>
      <c r="L2" s="15"/>
      <c r="M2" s="15"/>
      <c r="N2" s="15"/>
      <c r="O2" s="15"/>
      <c r="P2" s="15"/>
      <c r="Q2" s="15"/>
      <c r="R2" s="16" t="s">
        <v>79</v>
      </c>
      <c r="S2" s="52"/>
      <c r="T2" s="52"/>
    </row>
    <row r="3" spans="1:20" s="53" customFormat="1" ht="13.5" customHeight="1" x14ac:dyDescent="0.15">
      <c r="A3" s="276" t="s">
        <v>80</v>
      </c>
      <c r="B3" s="276" t="s">
        <v>81</v>
      </c>
      <c r="C3" s="276" t="s">
        <v>82</v>
      </c>
      <c r="D3" s="276" t="s">
        <v>83</v>
      </c>
      <c r="E3" s="280" t="s">
        <v>124</v>
      </c>
      <c r="F3" s="280" t="s">
        <v>125</v>
      </c>
      <c r="G3" s="278" t="s">
        <v>97</v>
      </c>
      <c r="H3" s="279"/>
      <c r="I3" s="296" t="s">
        <v>84</v>
      </c>
      <c r="J3" s="297"/>
      <c r="K3" s="297"/>
      <c r="L3" s="297"/>
      <c r="M3" s="297"/>
      <c r="N3" s="297"/>
      <c r="O3" s="297"/>
      <c r="P3" s="297"/>
      <c r="Q3" s="297"/>
      <c r="R3" s="298"/>
      <c r="S3" s="52"/>
      <c r="T3" s="52"/>
    </row>
    <row r="4" spans="1:20" s="53" customFormat="1" ht="13.5" customHeight="1" x14ac:dyDescent="0.15">
      <c r="A4" s="277"/>
      <c r="B4" s="277"/>
      <c r="C4" s="277"/>
      <c r="D4" s="277"/>
      <c r="E4" s="281"/>
      <c r="F4" s="281"/>
      <c r="G4" s="83" t="s">
        <v>85</v>
      </c>
      <c r="H4" s="83" t="s">
        <v>86</v>
      </c>
      <c r="I4" s="299"/>
      <c r="J4" s="300"/>
      <c r="K4" s="300"/>
      <c r="L4" s="300"/>
      <c r="M4" s="300"/>
      <c r="N4" s="300"/>
      <c r="O4" s="300"/>
      <c r="P4" s="300"/>
      <c r="Q4" s="300"/>
      <c r="R4" s="301"/>
      <c r="S4" s="52"/>
      <c r="T4" s="52"/>
    </row>
    <row r="5" spans="1:20" s="53" customFormat="1" ht="13.5" customHeight="1" x14ac:dyDescent="0.15">
      <c r="A5" s="271" t="s">
        <v>3</v>
      </c>
      <c r="B5" s="271"/>
      <c r="C5" s="283" t="s">
        <v>0</v>
      </c>
      <c r="D5" s="84"/>
      <c r="E5" s="273">
        <f>E7+E13+E15</f>
        <v>3377328</v>
      </c>
      <c r="F5" s="273">
        <f>F7+F13+F15</f>
        <v>3406360</v>
      </c>
      <c r="G5" s="288">
        <f>F5-E5</f>
        <v>29032</v>
      </c>
      <c r="H5" s="285">
        <f>G5/E5</f>
        <v>8.5961446445237174E-3</v>
      </c>
      <c r="I5" s="8"/>
      <c r="J5" s="65"/>
      <c r="K5" s="66"/>
      <c r="L5" s="66"/>
      <c r="M5" s="66"/>
      <c r="N5" s="66"/>
      <c r="O5" s="66"/>
      <c r="P5" s="66"/>
      <c r="Q5" s="66"/>
      <c r="R5" s="67"/>
      <c r="S5" s="52"/>
      <c r="T5" s="52"/>
    </row>
    <row r="6" spans="1:20" s="53" customFormat="1" ht="13.5" customHeight="1" x14ac:dyDescent="0.15">
      <c r="A6" s="282"/>
      <c r="B6" s="282"/>
      <c r="C6" s="284"/>
      <c r="D6" s="85"/>
      <c r="E6" s="274"/>
      <c r="F6" s="274"/>
      <c r="G6" s="289"/>
      <c r="H6" s="286"/>
      <c r="I6" s="27"/>
      <c r="J6" s="28"/>
      <c r="K6" s="29"/>
      <c r="L6" s="29"/>
      <c r="M6" s="29"/>
      <c r="N6" s="29"/>
      <c r="O6" s="29"/>
      <c r="P6" s="29"/>
      <c r="Q6" s="29"/>
      <c r="R6" s="116">
        <f>R8+R13+R15</f>
        <v>3406360000</v>
      </c>
      <c r="S6" s="52"/>
      <c r="T6" s="52"/>
    </row>
    <row r="7" spans="1:20" s="53" customFormat="1" ht="16.5" customHeight="1" x14ac:dyDescent="0.15">
      <c r="A7" s="271" t="s">
        <v>87</v>
      </c>
      <c r="B7" s="271"/>
      <c r="C7" s="271"/>
      <c r="D7" s="86"/>
      <c r="E7" s="273">
        <f>+E9+E11</f>
        <v>3055695</v>
      </c>
      <c r="F7" s="273">
        <f>+F9+F11</f>
        <v>2970060</v>
      </c>
      <c r="G7" s="288">
        <f>F7-E7</f>
        <v>-85635</v>
      </c>
      <c r="H7" s="285">
        <f>G7/E7</f>
        <v>-2.8024721053639189E-2</v>
      </c>
      <c r="I7" s="31"/>
      <c r="J7" s="20"/>
      <c r="K7" s="32"/>
      <c r="L7" s="32"/>
      <c r="M7" s="32"/>
      <c r="N7" s="32"/>
      <c r="O7" s="32"/>
      <c r="P7" s="32"/>
      <c r="Q7" s="32"/>
      <c r="R7" s="33"/>
      <c r="S7" s="52"/>
      <c r="T7" s="52"/>
    </row>
    <row r="8" spans="1:20" s="53" customFormat="1" ht="16.5" customHeight="1" x14ac:dyDescent="0.15">
      <c r="A8" s="272"/>
      <c r="B8" s="272"/>
      <c r="C8" s="272"/>
      <c r="D8" s="87"/>
      <c r="E8" s="274"/>
      <c r="F8" s="274"/>
      <c r="G8" s="289"/>
      <c r="H8" s="286"/>
      <c r="I8" s="34"/>
      <c r="J8" s="23"/>
      <c r="K8" s="35"/>
      <c r="L8" s="35"/>
      <c r="M8" s="35"/>
      <c r="N8" s="35"/>
      <c r="O8" s="35"/>
      <c r="P8" s="35"/>
      <c r="Q8" s="35"/>
      <c r="R8" s="57">
        <f>R9+R11</f>
        <v>2970060000</v>
      </c>
      <c r="S8" s="52"/>
      <c r="T8" s="52"/>
    </row>
    <row r="9" spans="1:20" s="53" customFormat="1" ht="16.5" customHeight="1" x14ac:dyDescent="0.15">
      <c r="A9" s="271"/>
      <c r="B9" s="271" t="s">
        <v>87</v>
      </c>
      <c r="C9" s="271" t="s">
        <v>87</v>
      </c>
      <c r="D9" s="86"/>
      <c r="E9" s="273">
        <v>3055695</v>
      </c>
      <c r="F9" s="273">
        <f>R9/1000</f>
        <v>2969760</v>
      </c>
      <c r="G9" s="288">
        <f>F9-E9</f>
        <v>-85935</v>
      </c>
      <c r="H9" s="285">
        <f>G9/E9</f>
        <v>-2.812289839136432E-2</v>
      </c>
      <c r="I9" s="31" t="s">
        <v>90</v>
      </c>
      <c r="J9" s="20"/>
      <c r="K9" s="32"/>
      <c r="L9" s="32"/>
      <c r="M9" s="32"/>
      <c r="N9" s="32"/>
      <c r="O9" s="32"/>
      <c r="P9" s="32"/>
      <c r="Q9" s="32"/>
      <c r="R9" s="33">
        <v>2969760000</v>
      </c>
      <c r="S9" s="52"/>
      <c r="T9" s="52"/>
    </row>
    <row r="10" spans="1:20" s="53" customFormat="1" ht="16.5" customHeight="1" x14ac:dyDescent="0.15">
      <c r="A10" s="272"/>
      <c r="B10" s="272"/>
      <c r="C10" s="272"/>
      <c r="D10" s="87"/>
      <c r="E10" s="274"/>
      <c r="F10" s="274"/>
      <c r="G10" s="289"/>
      <c r="H10" s="286"/>
      <c r="I10" s="34"/>
      <c r="J10" s="23"/>
      <c r="K10" s="35"/>
      <c r="L10" s="35"/>
      <c r="M10" s="35"/>
      <c r="N10" s="35"/>
      <c r="O10" s="35"/>
      <c r="P10" s="35"/>
      <c r="Q10" s="35"/>
      <c r="R10" s="36"/>
      <c r="S10" s="52"/>
      <c r="T10" s="52"/>
    </row>
    <row r="11" spans="1:20" s="53" customFormat="1" ht="16.5" customHeight="1" x14ac:dyDescent="0.15">
      <c r="A11" s="271"/>
      <c r="B11" s="271" t="s">
        <v>87</v>
      </c>
      <c r="C11" s="271" t="s">
        <v>99</v>
      </c>
      <c r="D11" s="86"/>
      <c r="E11" s="273">
        <v>0</v>
      </c>
      <c r="F11" s="273">
        <f>R11/1000</f>
        <v>300</v>
      </c>
      <c r="G11" s="288">
        <f>F11-E11</f>
        <v>300</v>
      </c>
      <c r="H11" s="285" t="e">
        <f>G11/E11</f>
        <v>#DIV/0!</v>
      </c>
      <c r="I11" s="31" t="s">
        <v>100</v>
      </c>
      <c r="J11" s="20"/>
      <c r="K11" s="32"/>
      <c r="L11" s="32"/>
      <c r="M11" s="32"/>
      <c r="N11" s="32"/>
      <c r="O11" s="32"/>
      <c r="P11" s="32"/>
      <c r="Q11" s="32"/>
      <c r="R11" s="33">
        <v>300000</v>
      </c>
      <c r="S11" s="52"/>
      <c r="T11" s="52"/>
    </row>
    <row r="12" spans="1:20" s="53" customFormat="1" ht="16.5" customHeight="1" x14ac:dyDescent="0.15">
      <c r="A12" s="272"/>
      <c r="B12" s="272"/>
      <c r="C12" s="272"/>
      <c r="D12" s="87"/>
      <c r="E12" s="274"/>
      <c r="F12" s="274"/>
      <c r="G12" s="289"/>
      <c r="H12" s="286"/>
      <c r="I12" s="34"/>
      <c r="J12" s="23"/>
      <c r="K12" s="35"/>
      <c r="L12" s="35"/>
      <c r="M12" s="35"/>
      <c r="N12" s="35"/>
      <c r="O12" s="35"/>
      <c r="P12" s="35"/>
      <c r="Q12" s="35"/>
      <c r="R12" s="36"/>
      <c r="S12" s="52"/>
      <c r="T12" s="52"/>
    </row>
    <row r="13" spans="1:20" s="53" customFormat="1" ht="16.5" customHeight="1" x14ac:dyDescent="0.15">
      <c r="A13" s="271" t="s">
        <v>5</v>
      </c>
      <c r="B13" s="271" t="s">
        <v>5</v>
      </c>
      <c r="C13" s="271" t="s">
        <v>5</v>
      </c>
      <c r="D13" s="86"/>
      <c r="E13" s="273">
        <v>300</v>
      </c>
      <c r="F13" s="273">
        <f>R13/1000</f>
        <v>300</v>
      </c>
      <c r="G13" s="288">
        <f>F13-E13</f>
        <v>0</v>
      </c>
      <c r="H13" s="285">
        <f>G13/E13</f>
        <v>0</v>
      </c>
      <c r="I13" s="31" t="s">
        <v>91</v>
      </c>
      <c r="J13" s="20"/>
      <c r="K13" s="19"/>
      <c r="L13" s="20"/>
      <c r="M13" s="20"/>
      <c r="N13" s="20"/>
      <c r="O13" s="20"/>
      <c r="P13" s="20"/>
      <c r="Q13" s="20"/>
      <c r="R13" s="21">
        <v>300000</v>
      </c>
      <c r="S13" s="52"/>
      <c r="T13" s="52"/>
    </row>
    <row r="14" spans="1:20" s="53" customFormat="1" ht="16.5" customHeight="1" x14ac:dyDescent="0.15">
      <c r="A14" s="282"/>
      <c r="B14" s="282"/>
      <c r="C14" s="282"/>
      <c r="D14" s="88"/>
      <c r="E14" s="274"/>
      <c r="F14" s="274"/>
      <c r="G14" s="289"/>
      <c r="H14" s="286"/>
      <c r="I14" s="27"/>
      <c r="J14" s="29"/>
      <c r="K14" s="29"/>
      <c r="L14" s="29"/>
      <c r="M14" s="29"/>
      <c r="N14" s="29"/>
      <c r="O14" s="29"/>
      <c r="P14" s="29"/>
      <c r="Q14" s="29"/>
      <c r="R14" s="30"/>
      <c r="S14" s="52"/>
      <c r="T14" s="52"/>
    </row>
    <row r="15" spans="1:20" s="53" customFormat="1" ht="16.5" customHeight="1" x14ac:dyDescent="0.15">
      <c r="A15" s="86" t="s">
        <v>88</v>
      </c>
      <c r="B15" s="86" t="s">
        <v>88</v>
      </c>
      <c r="C15" s="86" t="s">
        <v>6</v>
      </c>
      <c r="D15" s="84"/>
      <c r="E15" s="273">
        <v>321333</v>
      </c>
      <c r="F15" s="273">
        <f>R15/1000</f>
        <v>436000</v>
      </c>
      <c r="G15" s="288">
        <f>F15-E15</f>
        <v>114667</v>
      </c>
      <c r="H15" s="285">
        <f>G15/E15</f>
        <v>0.35684788054759392</v>
      </c>
      <c r="I15" s="31" t="s">
        <v>92</v>
      </c>
      <c r="J15" s="20"/>
      <c r="K15" s="19"/>
      <c r="L15" s="20"/>
      <c r="M15" s="20"/>
      <c r="N15" s="20"/>
      <c r="O15" s="20"/>
      <c r="P15" s="20"/>
      <c r="Q15" s="20"/>
      <c r="R15" s="21">
        <v>436000000</v>
      </c>
      <c r="S15" s="52"/>
      <c r="T15" s="52"/>
    </row>
    <row r="16" spans="1:20" s="53" customFormat="1" ht="16.5" customHeight="1" x14ac:dyDescent="0.15">
      <c r="A16" s="88" t="s">
        <v>89</v>
      </c>
      <c r="B16" s="88" t="s">
        <v>89</v>
      </c>
      <c r="C16" s="88" t="s">
        <v>89</v>
      </c>
      <c r="D16" s="85"/>
      <c r="E16" s="274"/>
      <c r="F16" s="274"/>
      <c r="G16" s="289"/>
      <c r="H16" s="286"/>
      <c r="I16" s="27"/>
      <c r="J16" s="29"/>
      <c r="K16" s="29"/>
      <c r="L16" s="29"/>
      <c r="M16" s="29"/>
      <c r="N16" s="29"/>
      <c r="O16" s="29"/>
      <c r="P16" s="29"/>
      <c r="Q16" s="29"/>
      <c r="R16" s="30"/>
      <c r="S16" s="52"/>
      <c r="T16" s="52"/>
    </row>
    <row r="17" spans="1:20" s="53" customFormat="1" ht="16.5" customHeight="1" x14ac:dyDescent="0.15">
      <c r="A17" s="87"/>
      <c r="B17" s="87"/>
      <c r="C17" s="87"/>
      <c r="D17" s="89"/>
      <c r="E17" s="90"/>
      <c r="F17" s="91"/>
      <c r="G17" s="92"/>
      <c r="H17" s="93"/>
      <c r="I17" s="7"/>
      <c r="J17" s="68"/>
      <c r="K17" s="69"/>
      <c r="L17" s="69"/>
      <c r="M17" s="69"/>
      <c r="N17" s="69"/>
      <c r="O17" s="69"/>
      <c r="P17" s="69"/>
      <c r="Q17" s="69"/>
      <c r="R17" s="70"/>
      <c r="S17" s="52"/>
      <c r="T17" s="52"/>
    </row>
    <row r="18" spans="1:20" s="53" customFormat="1" ht="16.5" customHeight="1" x14ac:dyDescent="0.15">
      <c r="A18" s="87"/>
      <c r="B18" s="87"/>
      <c r="C18" s="87"/>
      <c r="D18" s="89"/>
      <c r="E18" s="90"/>
      <c r="F18" s="91"/>
      <c r="G18" s="92"/>
      <c r="H18" s="93"/>
      <c r="I18" s="7"/>
      <c r="J18" s="68"/>
      <c r="K18" s="69"/>
      <c r="L18" s="69"/>
      <c r="M18" s="69"/>
      <c r="N18" s="69"/>
      <c r="O18" s="69"/>
      <c r="P18" s="69"/>
      <c r="Q18" s="69"/>
      <c r="R18" s="70"/>
      <c r="S18" s="52"/>
      <c r="T18" s="52"/>
    </row>
    <row r="19" spans="1:20" s="53" customFormat="1" ht="16.5" customHeight="1" x14ac:dyDescent="0.15">
      <c r="A19" s="87"/>
      <c r="B19" s="87"/>
      <c r="C19" s="87"/>
      <c r="D19" s="89"/>
      <c r="E19" s="90"/>
      <c r="F19" s="91"/>
      <c r="G19" s="92"/>
      <c r="H19" s="93"/>
      <c r="I19" s="7"/>
      <c r="J19" s="68"/>
      <c r="K19" s="69"/>
      <c r="L19" s="69"/>
      <c r="M19" s="69"/>
      <c r="N19" s="69"/>
      <c r="O19" s="69"/>
      <c r="P19" s="69"/>
      <c r="Q19" s="69"/>
      <c r="R19" s="70"/>
      <c r="S19" s="52"/>
      <c r="T19" s="52"/>
    </row>
    <row r="20" spans="1:20" s="53" customFormat="1" ht="16.5" customHeight="1" x14ac:dyDescent="0.15">
      <c r="A20" s="87"/>
      <c r="B20" s="87"/>
      <c r="C20" s="87"/>
      <c r="D20" s="89"/>
      <c r="E20" s="90"/>
      <c r="F20" s="91"/>
      <c r="G20" s="92"/>
      <c r="H20" s="93"/>
      <c r="I20" s="7"/>
      <c r="J20" s="68"/>
      <c r="K20" s="69"/>
      <c r="L20" s="69"/>
      <c r="M20" s="69"/>
      <c r="N20" s="69"/>
      <c r="O20" s="69"/>
      <c r="P20" s="69"/>
      <c r="Q20" s="69"/>
      <c r="R20" s="70"/>
      <c r="S20" s="52"/>
      <c r="T20" s="52"/>
    </row>
    <row r="21" spans="1:20" s="53" customFormat="1" ht="16.5" customHeight="1" x14ac:dyDescent="0.15">
      <c r="A21" s="87"/>
      <c r="B21" s="87"/>
      <c r="C21" s="87"/>
      <c r="D21" s="89"/>
      <c r="E21" s="90"/>
      <c r="F21" s="91"/>
      <c r="G21" s="92"/>
      <c r="H21" s="93"/>
      <c r="I21" s="7"/>
      <c r="J21" s="68"/>
      <c r="K21" s="69"/>
      <c r="L21" s="69"/>
      <c r="M21" s="69"/>
      <c r="N21" s="69"/>
      <c r="O21" s="69"/>
      <c r="P21" s="69"/>
      <c r="Q21" s="69"/>
      <c r="R21" s="70"/>
      <c r="S21" s="52"/>
      <c r="T21" s="52"/>
    </row>
    <row r="22" spans="1:20" s="53" customFormat="1" ht="16.5" customHeight="1" x14ac:dyDescent="0.15">
      <c r="A22" s="132"/>
      <c r="B22" s="132"/>
      <c r="C22" s="132"/>
      <c r="D22" s="89"/>
      <c r="E22" s="90"/>
      <c r="F22" s="91"/>
      <c r="G22" s="92"/>
      <c r="H22" s="93"/>
      <c r="I22" s="7"/>
      <c r="J22" s="68"/>
      <c r="K22" s="69"/>
      <c r="L22" s="69"/>
      <c r="M22" s="69"/>
      <c r="N22" s="69"/>
      <c r="O22" s="69"/>
      <c r="P22" s="69"/>
      <c r="Q22" s="69"/>
      <c r="R22" s="70"/>
      <c r="S22" s="52"/>
      <c r="T22" s="52"/>
    </row>
    <row r="23" spans="1:20" s="53" customFormat="1" ht="16.5" customHeight="1" x14ac:dyDescent="0.15">
      <c r="A23" s="132"/>
      <c r="B23" s="132"/>
      <c r="C23" s="132"/>
      <c r="D23" s="89"/>
      <c r="E23" s="90"/>
      <c r="F23" s="91"/>
      <c r="G23" s="92"/>
      <c r="H23" s="93"/>
      <c r="I23" s="7"/>
      <c r="J23" s="68"/>
      <c r="K23" s="69"/>
      <c r="L23" s="69"/>
      <c r="M23" s="69"/>
      <c r="N23" s="69"/>
      <c r="O23" s="69"/>
      <c r="P23" s="69"/>
      <c r="Q23" s="69"/>
      <c r="R23" s="70"/>
      <c r="S23" s="52"/>
      <c r="T23" s="52"/>
    </row>
    <row r="24" spans="1:20" s="53" customFormat="1" ht="16.5" customHeight="1" x14ac:dyDescent="0.15">
      <c r="A24" s="132"/>
      <c r="B24" s="132"/>
      <c r="C24" s="132"/>
      <c r="D24" s="89"/>
      <c r="E24" s="90"/>
      <c r="F24" s="91"/>
      <c r="G24" s="92"/>
      <c r="H24" s="93"/>
      <c r="I24" s="7"/>
      <c r="J24" s="68"/>
      <c r="K24" s="69"/>
      <c r="L24" s="69"/>
      <c r="M24" s="69"/>
      <c r="N24" s="69"/>
      <c r="O24" s="69"/>
      <c r="P24" s="69"/>
      <c r="Q24" s="69"/>
      <c r="R24" s="70"/>
      <c r="S24" s="52"/>
      <c r="T24" s="52"/>
    </row>
    <row r="25" spans="1:20" s="53" customFormat="1" ht="16.5" customHeight="1" x14ac:dyDescent="0.15">
      <c r="A25" s="87"/>
      <c r="B25" s="87"/>
      <c r="C25" s="87"/>
      <c r="D25" s="89"/>
      <c r="E25" s="90"/>
      <c r="F25" s="91"/>
      <c r="G25" s="92"/>
      <c r="H25" s="93"/>
      <c r="I25" s="7"/>
      <c r="J25" s="68"/>
      <c r="K25" s="69"/>
      <c r="L25" s="69"/>
      <c r="M25" s="69"/>
      <c r="N25" s="69"/>
      <c r="O25" s="69"/>
      <c r="P25" s="69"/>
      <c r="Q25" s="69"/>
      <c r="R25" s="70"/>
      <c r="S25" s="52"/>
      <c r="T25" s="52"/>
    </row>
    <row r="26" spans="1:20" s="53" customFormat="1" ht="16.5" customHeight="1" x14ac:dyDescent="0.15">
      <c r="A26" s="87"/>
      <c r="B26" s="87"/>
      <c r="C26" s="87"/>
      <c r="D26" s="89"/>
      <c r="E26" s="90"/>
      <c r="F26" s="91"/>
      <c r="G26" s="92"/>
      <c r="H26" s="93"/>
      <c r="I26" s="7"/>
      <c r="J26" s="68"/>
      <c r="K26" s="69"/>
      <c r="L26" s="69"/>
      <c r="M26" s="69"/>
      <c r="N26" s="69"/>
      <c r="O26" s="69"/>
      <c r="P26" s="69"/>
      <c r="Q26" s="69"/>
      <c r="R26" s="70"/>
      <c r="S26" s="52"/>
      <c r="T26" s="52"/>
    </row>
    <row r="27" spans="1:20" s="53" customFormat="1" ht="16.5" customHeight="1" x14ac:dyDescent="0.15">
      <c r="A27" s="87"/>
      <c r="B27" s="87"/>
      <c r="C27" s="87"/>
      <c r="D27" s="89"/>
      <c r="E27" s="90"/>
      <c r="F27" s="91"/>
      <c r="G27" s="92"/>
      <c r="H27" s="93"/>
      <c r="I27" s="7"/>
      <c r="J27" s="68"/>
      <c r="K27" s="69"/>
      <c r="L27" s="69"/>
      <c r="M27" s="69"/>
      <c r="N27" s="69"/>
      <c r="O27" s="69"/>
      <c r="P27" s="69"/>
      <c r="Q27" s="69"/>
      <c r="R27" s="70"/>
      <c r="S27" s="52"/>
      <c r="T27" s="52"/>
    </row>
    <row r="28" spans="1:20" s="53" customFormat="1" ht="16.5" customHeight="1" x14ac:dyDescent="0.15">
      <c r="A28" s="87"/>
      <c r="B28" s="87"/>
      <c r="C28" s="87"/>
      <c r="D28" s="89"/>
      <c r="E28" s="90"/>
      <c r="F28" s="91"/>
      <c r="G28" s="92"/>
      <c r="H28" s="93"/>
      <c r="I28" s="7"/>
      <c r="J28" s="68"/>
      <c r="K28" s="69"/>
      <c r="L28" s="69"/>
      <c r="M28" s="69"/>
      <c r="N28" s="69"/>
      <c r="O28" s="69"/>
      <c r="P28" s="69"/>
      <c r="Q28" s="69"/>
      <c r="R28" s="70"/>
      <c r="S28" s="52"/>
      <c r="T28" s="52"/>
    </row>
    <row r="29" spans="1:20" s="53" customFormat="1" ht="16.5" customHeight="1" x14ac:dyDescent="0.15">
      <c r="A29" s="87"/>
      <c r="B29" s="87"/>
      <c r="C29" s="87"/>
      <c r="D29" s="89"/>
      <c r="E29" s="90"/>
      <c r="F29" s="91"/>
      <c r="G29" s="92"/>
      <c r="H29" s="93"/>
      <c r="I29" s="7"/>
      <c r="J29" s="68"/>
      <c r="K29" s="69"/>
      <c r="L29" s="69"/>
      <c r="M29" s="69"/>
      <c r="N29" s="69"/>
      <c r="O29" s="69"/>
      <c r="P29" s="69"/>
      <c r="Q29" s="69"/>
      <c r="R29" s="70"/>
      <c r="S29" s="52"/>
      <c r="T29" s="52"/>
    </row>
    <row r="30" spans="1:20" s="53" customFormat="1" ht="16.5" customHeight="1" x14ac:dyDescent="0.15">
      <c r="A30" s="87"/>
      <c r="B30" s="87"/>
      <c r="C30" s="87"/>
      <c r="D30" s="89"/>
      <c r="E30" s="90"/>
      <c r="F30" s="91"/>
      <c r="G30" s="92"/>
      <c r="H30" s="93"/>
      <c r="I30" s="7"/>
      <c r="J30" s="68"/>
      <c r="K30" s="69"/>
      <c r="L30" s="69"/>
      <c r="M30" s="69"/>
      <c r="N30" s="69"/>
      <c r="O30" s="69"/>
      <c r="P30" s="69"/>
      <c r="Q30" s="69"/>
      <c r="R30" s="70"/>
      <c r="S30" s="52"/>
      <c r="T30" s="52"/>
    </row>
    <row r="31" spans="1:20" s="53" customFormat="1" ht="16.5" customHeight="1" x14ac:dyDescent="0.15">
      <c r="A31" s="87"/>
      <c r="B31" s="87"/>
      <c r="C31" s="87"/>
      <c r="D31" s="89"/>
      <c r="E31" s="90"/>
      <c r="F31" s="91"/>
      <c r="G31" s="92"/>
      <c r="H31" s="93"/>
      <c r="I31" s="7"/>
      <c r="J31" s="68"/>
      <c r="K31" s="69"/>
      <c r="L31" s="69"/>
      <c r="M31" s="69"/>
      <c r="N31" s="69"/>
      <c r="O31" s="69"/>
      <c r="P31" s="69"/>
      <c r="Q31" s="69"/>
      <c r="R31" s="70"/>
      <c r="S31" s="52"/>
      <c r="T31" s="52"/>
    </row>
    <row r="32" spans="1:20" s="53" customFormat="1" ht="16.5" customHeight="1" x14ac:dyDescent="0.15">
      <c r="A32" s="87"/>
      <c r="B32" s="87"/>
      <c r="C32" s="87"/>
      <c r="D32" s="89"/>
      <c r="E32" s="90"/>
      <c r="F32" s="91"/>
      <c r="G32" s="92"/>
      <c r="H32" s="93"/>
      <c r="I32" s="7"/>
      <c r="J32" s="68"/>
      <c r="K32" s="69"/>
      <c r="L32" s="69"/>
      <c r="M32" s="69"/>
      <c r="N32" s="69"/>
      <c r="O32" s="69"/>
      <c r="P32" s="69"/>
      <c r="Q32" s="69"/>
      <c r="R32" s="70"/>
      <c r="S32" s="52"/>
      <c r="T32" s="52"/>
    </row>
    <row r="33" spans="1:20" s="53" customFormat="1" ht="16.5" customHeight="1" x14ac:dyDescent="0.15">
      <c r="A33" s="87"/>
      <c r="B33" s="87"/>
      <c r="C33" s="87"/>
      <c r="D33" s="89"/>
      <c r="E33" s="90"/>
      <c r="F33" s="91"/>
      <c r="G33" s="92"/>
      <c r="H33" s="93"/>
      <c r="I33" s="7"/>
      <c r="J33" s="68"/>
      <c r="K33" s="69"/>
      <c r="L33" s="69"/>
      <c r="M33" s="69"/>
      <c r="N33" s="69"/>
      <c r="O33" s="69"/>
      <c r="P33" s="69"/>
      <c r="Q33" s="69"/>
      <c r="R33" s="70"/>
      <c r="S33" s="52"/>
      <c r="T33" s="52"/>
    </row>
    <row r="34" spans="1:20" s="53" customFormat="1" ht="16.5" customHeight="1" x14ac:dyDescent="0.15">
      <c r="A34" s="87"/>
      <c r="B34" s="87"/>
      <c r="C34" s="87"/>
      <c r="D34" s="89"/>
      <c r="E34" s="90"/>
      <c r="F34" s="91"/>
      <c r="G34" s="92"/>
      <c r="H34" s="93"/>
      <c r="I34" s="7"/>
      <c r="J34" s="68"/>
      <c r="K34" s="69"/>
      <c r="L34" s="69"/>
      <c r="M34" s="69"/>
      <c r="N34" s="69"/>
      <c r="O34" s="69"/>
      <c r="P34" s="69"/>
      <c r="Q34" s="69"/>
      <c r="R34" s="70"/>
      <c r="S34" s="52"/>
      <c r="T34" s="52"/>
    </row>
    <row r="35" spans="1:20" s="53" customFormat="1" ht="16.5" customHeight="1" x14ac:dyDescent="0.15">
      <c r="A35" s="87"/>
      <c r="B35" s="87"/>
      <c r="C35" s="87"/>
      <c r="D35" s="89"/>
      <c r="E35" s="90"/>
      <c r="F35" s="91"/>
      <c r="G35" s="92"/>
      <c r="H35" s="93"/>
      <c r="I35" s="7"/>
      <c r="J35" s="68"/>
      <c r="K35" s="69"/>
      <c r="L35" s="69"/>
      <c r="M35" s="69"/>
      <c r="N35" s="69"/>
      <c r="O35" s="69"/>
      <c r="P35" s="69"/>
      <c r="Q35" s="69"/>
      <c r="R35" s="70"/>
      <c r="S35" s="52"/>
      <c r="T35" s="52"/>
    </row>
    <row r="36" spans="1:20" s="53" customFormat="1" ht="16.5" customHeight="1" x14ac:dyDescent="0.15">
      <c r="A36" s="87"/>
      <c r="B36" s="87"/>
      <c r="C36" s="87"/>
      <c r="D36" s="89"/>
      <c r="E36" s="90"/>
      <c r="F36" s="91"/>
      <c r="G36" s="92"/>
      <c r="H36" s="93"/>
      <c r="I36" s="7"/>
      <c r="J36" s="68"/>
      <c r="K36" s="69"/>
      <c r="L36" s="69"/>
      <c r="M36" s="69"/>
      <c r="N36" s="69"/>
      <c r="O36" s="69"/>
      <c r="P36" s="69"/>
      <c r="Q36" s="69"/>
      <c r="R36" s="70"/>
      <c r="S36" s="52"/>
      <c r="T36" s="52"/>
    </row>
    <row r="37" spans="1:20" s="53" customFormat="1" ht="16.5" customHeight="1" x14ac:dyDescent="0.15">
      <c r="A37" s="87"/>
      <c r="B37" s="87"/>
      <c r="C37" s="87"/>
      <c r="D37" s="89"/>
      <c r="E37" s="90"/>
      <c r="F37" s="91"/>
      <c r="G37" s="92"/>
      <c r="H37" s="93"/>
      <c r="I37" s="7"/>
      <c r="J37" s="68"/>
      <c r="K37" s="69"/>
      <c r="L37" s="69"/>
      <c r="M37" s="69"/>
      <c r="N37" s="69"/>
      <c r="O37" s="69"/>
      <c r="P37" s="69"/>
      <c r="Q37" s="69"/>
      <c r="R37" s="70"/>
      <c r="S37" s="52"/>
      <c r="T37" s="52"/>
    </row>
    <row r="38" spans="1:20" s="53" customFormat="1" ht="16.5" customHeight="1" x14ac:dyDescent="0.15">
      <c r="A38" s="87"/>
      <c r="B38" s="87"/>
      <c r="C38" s="87"/>
      <c r="D38" s="89"/>
      <c r="E38" s="90"/>
      <c r="F38" s="91"/>
      <c r="G38" s="92"/>
      <c r="H38" s="93"/>
      <c r="I38" s="7"/>
      <c r="J38" s="68"/>
      <c r="K38" s="69"/>
      <c r="L38" s="69"/>
      <c r="M38" s="69"/>
      <c r="N38" s="69"/>
      <c r="O38" s="69"/>
      <c r="P38" s="69"/>
      <c r="Q38" s="69"/>
      <c r="R38" s="70"/>
      <c r="S38" s="52"/>
      <c r="T38" s="52"/>
    </row>
    <row r="39" spans="1:20" s="53" customFormat="1" ht="16.5" customHeight="1" x14ac:dyDescent="0.15">
      <c r="A39" s="88"/>
      <c r="B39" s="88"/>
      <c r="C39" s="88"/>
      <c r="D39" s="85"/>
      <c r="E39" s="94"/>
      <c r="F39" s="95"/>
      <c r="G39" s="96"/>
      <c r="H39" s="97"/>
      <c r="I39" s="9"/>
      <c r="J39" s="71"/>
      <c r="K39" s="72"/>
      <c r="L39" s="72"/>
      <c r="M39" s="72"/>
      <c r="N39" s="72"/>
      <c r="O39" s="72"/>
      <c r="P39" s="72"/>
      <c r="Q39" s="72"/>
      <c r="R39" s="73"/>
      <c r="S39" s="52"/>
      <c r="T39" s="52"/>
    </row>
    <row r="40" spans="1:20" s="53" customFormat="1" ht="15" customHeight="1" x14ac:dyDescent="0.15">
      <c r="A40" s="11" t="s">
        <v>7</v>
      </c>
      <c r="B40" s="11"/>
      <c r="C40" s="12" t="s">
        <v>4</v>
      </c>
      <c r="D40" s="12"/>
      <c r="E40" s="13"/>
      <c r="F40" s="13"/>
      <c r="G40" s="14"/>
      <c r="H40" s="14"/>
      <c r="I40" s="15"/>
      <c r="J40" s="15"/>
      <c r="K40" s="15"/>
      <c r="L40" s="15"/>
      <c r="M40" s="15"/>
      <c r="N40" s="15"/>
      <c r="O40" s="15"/>
      <c r="P40" s="15"/>
      <c r="Q40" s="15"/>
      <c r="R40" s="16" t="s">
        <v>8</v>
      </c>
      <c r="S40" s="52"/>
      <c r="T40" s="52"/>
    </row>
    <row r="41" spans="1:20" s="11" customFormat="1" ht="17.25" customHeight="1" x14ac:dyDescent="0.15">
      <c r="A41" s="276" t="s">
        <v>9</v>
      </c>
      <c r="B41" s="276" t="s">
        <v>10</v>
      </c>
      <c r="C41" s="276" t="s">
        <v>11</v>
      </c>
      <c r="D41" s="276" t="s">
        <v>12</v>
      </c>
      <c r="E41" s="280" t="s">
        <v>124</v>
      </c>
      <c r="F41" s="280" t="s">
        <v>125</v>
      </c>
      <c r="G41" s="278" t="s">
        <v>97</v>
      </c>
      <c r="H41" s="279"/>
      <c r="I41" s="296" t="s">
        <v>13</v>
      </c>
      <c r="J41" s="297"/>
      <c r="K41" s="297"/>
      <c r="L41" s="297"/>
      <c r="M41" s="297"/>
      <c r="N41" s="297"/>
      <c r="O41" s="297"/>
      <c r="P41" s="297"/>
      <c r="Q41" s="297"/>
      <c r="R41" s="298"/>
      <c r="S41" s="54"/>
      <c r="T41" s="54"/>
    </row>
    <row r="42" spans="1:20" s="11" customFormat="1" ht="20.25" customHeight="1" x14ac:dyDescent="0.15">
      <c r="A42" s="277"/>
      <c r="B42" s="277"/>
      <c r="C42" s="277"/>
      <c r="D42" s="277"/>
      <c r="E42" s="281"/>
      <c r="F42" s="281"/>
      <c r="G42" s="83" t="s">
        <v>1</v>
      </c>
      <c r="H42" s="83" t="s">
        <v>2</v>
      </c>
      <c r="I42" s="299"/>
      <c r="J42" s="300"/>
      <c r="K42" s="300"/>
      <c r="L42" s="300"/>
      <c r="M42" s="300"/>
      <c r="N42" s="300"/>
      <c r="O42" s="300"/>
      <c r="P42" s="300"/>
      <c r="Q42" s="300"/>
      <c r="R42" s="301"/>
      <c r="S42" s="54"/>
      <c r="T42" s="54"/>
    </row>
    <row r="43" spans="1:20" s="26" customFormat="1" ht="18.75" customHeight="1" x14ac:dyDescent="0.15">
      <c r="A43" s="271" t="s">
        <v>21</v>
      </c>
      <c r="B43" s="66"/>
      <c r="C43" s="84"/>
      <c r="D43" s="98"/>
      <c r="E43" s="273">
        <f>E45</f>
        <v>3377328</v>
      </c>
      <c r="F43" s="273">
        <f>F45</f>
        <v>3406360</v>
      </c>
      <c r="G43" s="290">
        <f>F43+F44-E43-E44</f>
        <v>29032</v>
      </c>
      <c r="H43" s="292">
        <f>G43/(E43+E44)</f>
        <v>8.5961446445237174E-3</v>
      </c>
      <c r="I43" s="66"/>
      <c r="J43" s="74"/>
      <c r="K43" s="66"/>
      <c r="L43" s="75"/>
      <c r="M43" s="66"/>
      <c r="N43" s="66"/>
      <c r="O43" s="66"/>
      <c r="P43" s="66"/>
      <c r="Q43" s="66"/>
      <c r="R43" s="76"/>
      <c r="S43" s="55"/>
      <c r="T43" s="52"/>
    </row>
    <row r="44" spans="1:20" s="26" customFormat="1" ht="18.75" customHeight="1" x14ac:dyDescent="0.15">
      <c r="A44" s="282"/>
      <c r="B44" s="10"/>
      <c r="C44" s="85"/>
      <c r="D44" s="99"/>
      <c r="E44" s="274"/>
      <c r="F44" s="274"/>
      <c r="G44" s="291"/>
      <c r="H44" s="293"/>
      <c r="I44" s="10"/>
      <c r="J44" s="17"/>
      <c r="K44" s="10"/>
      <c r="L44" s="10"/>
      <c r="M44" s="10"/>
      <c r="N44" s="10"/>
      <c r="O44" s="10"/>
      <c r="P44" s="10"/>
      <c r="Q44" s="10"/>
      <c r="R44" s="77"/>
      <c r="S44" s="55"/>
      <c r="T44" s="55"/>
    </row>
    <row r="45" spans="1:20" s="26" customFormat="1" ht="17.25" customHeight="1" x14ac:dyDescent="0.15">
      <c r="A45" s="87"/>
      <c r="B45" s="271" t="s">
        <v>21</v>
      </c>
      <c r="C45" s="84"/>
      <c r="D45" s="98"/>
      <c r="E45" s="273">
        <f>E47</f>
        <v>3377328</v>
      </c>
      <c r="F45" s="273">
        <f>F47+F125</f>
        <v>3406360</v>
      </c>
      <c r="G45" s="313">
        <f>F45+F46-E45-E46</f>
        <v>29032</v>
      </c>
      <c r="H45" s="285">
        <f>G45/E45</f>
        <v>8.5961446445237174E-3</v>
      </c>
      <c r="I45" s="18"/>
      <c r="J45" s="78"/>
      <c r="K45" s="18"/>
      <c r="L45" s="18"/>
      <c r="M45" s="18"/>
      <c r="N45" s="18"/>
      <c r="O45" s="18"/>
      <c r="P45" s="18"/>
      <c r="Q45" s="18"/>
      <c r="R45" s="79"/>
      <c r="S45" s="55"/>
      <c r="T45" s="52"/>
    </row>
    <row r="46" spans="1:20" s="26" customFormat="1" ht="17.25" customHeight="1" x14ac:dyDescent="0.15">
      <c r="A46" s="87"/>
      <c r="B46" s="282"/>
      <c r="C46" s="85"/>
      <c r="D46" s="99"/>
      <c r="E46" s="274"/>
      <c r="F46" s="274"/>
      <c r="G46" s="314"/>
      <c r="H46" s="286"/>
      <c r="I46" s="9"/>
      <c r="J46" s="17"/>
      <c r="K46" s="10"/>
      <c r="L46" s="10"/>
      <c r="M46" s="10"/>
      <c r="N46" s="10"/>
      <c r="O46" s="10"/>
      <c r="P46" s="10"/>
      <c r="Q46" s="10"/>
      <c r="R46" s="130">
        <f>+R48+R126</f>
        <v>3406360000</v>
      </c>
      <c r="S46" s="55"/>
      <c r="T46" s="52"/>
    </row>
    <row r="47" spans="1:20" s="26" customFormat="1" ht="15" customHeight="1" x14ac:dyDescent="0.15">
      <c r="A47" s="100"/>
      <c r="B47" s="100"/>
      <c r="C47" s="302" t="s">
        <v>25</v>
      </c>
      <c r="D47" s="89"/>
      <c r="E47" s="273">
        <f>E49</f>
        <v>3377328</v>
      </c>
      <c r="F47" s="273">
        <f>F49</f>
        <v>3262479.8480000002</v>
      </c>
      <c r="G47" s="303">
        <f>F47+F48-E47-E48</f>
        <v>-114848.15199999977</v>
      </c>
      <c r="H47" s="305">
        <f>G47/(E47+E48)</f>
        <v>-3.4005625749112839E-2</v>
      </c>
      <c r="I47" s="7"/>
      <c r="J47" s="78"/>
      <c r="K47" s="18"/>
      <c r="L47" s="18"/>
      <c r="M47" s="18"/>
      <c r="N47" s="18"/>
      <c r="O47" s="18"/>
      <c r="P47" s="18"/>
      <c r="Q47" s="18"/>
      <c r="R47" s="79"/>
      <c r="S47" s="55"/>
      <c r="T47" s="52"/>
    </row>
    <row r="48" spans="1:20" s="26" customFormat="1" ht="15" customHeight="1" x14ac:dyDescent="0.15">
      <c r="A48" s="100"/>
      <c r="B48" s="100"/>
      <c r="C48" s="272"/>
      <c r="D48" s="89"/>
      <c r="E48" s="274"/>
      <c r="F48" s="274"/>
      <c r="G48" s="304"/>
      <c r="H48" s="306"/>
      <c r="I48" s="7"/>
      <c r="J48" s="78"/>
      <c r="K48" s="18"/>
      <c r="L48" s="18"/>
      <c r="M48" s="18"/>
      <c r="N48" s="18"/>
      <c r="O48" s="18"/>
      <c r="P48" s="18"/>
      <c r="Q48" s="18"/>
      <c r="R48" s="129">
        <f>R49+R75+R81+R93+R102+R109+R121+R122+R123</f>
        <v>3262479848</v>
      </c>
      <c r="S48" s="55" t="e">
        <f>SUM(#REF!)</f>
        <v>#REF!</v>
      </c>
      <c r="T48" s="55" t="e">
        <f>SUM(#REF!)</f>
        <v>#REF!</v>
      </c>
    </row>
    <row r="49" spans="1:20" s="26" customFormat="1" ht="15" customHeight="1" x14ac:dyDescent="0.15">
      <c r="A49" s="100"/>
      <c r="B49" s="100"/>
      <c r="C49" s="101"/>
      <c r="D49" s="311" t="s">
        <v>26</v>
      </c>
      <c r="E49" s="307">
        <v>3377328</v>
      </c>
      <c r="F49" s="307">
        <f>R48/1000</f>
        <v>3262479.8480000002</v>
      </c>
      <c r="G49" s="309">
        <f>F49-E49</f>
        <v>-114848.15199999977</v>
      </c>
      <c r="H49" s="294">
        <f>G49/(E49+E51)</f>
        <v>-3.4005625749112839E-2</v>
      </c>
      <c r="I49" s="80" t="s">
        <v>52</v>
      </c>
      <c r="J49" s="81"/>
      <c r="K49" s="81"/>
      <c r="L49" s="81"/>
      <c r="M49" s="81"/>
      <c r="N49" s="81"/>
      <c r="O49" s="81"/>
      <c r="P49" s="81"/>
      <c r="Q49" s="82"/>
      <c r="R49" s="128">
        <f>SUM(R50,R64,R65,R70,R71,R72)</f>
        <v>86586280</v>
      </c>
      <c r="S49" s="55"/>
      <c r="T49" s="52"/>
    </row>
    <row r="50" spans="1:20" s="26" customFormat="1" ht="15" customHeight="1" x14ac:dyDescent="0.15">
      <c r="A50" s="100"/>
      <c r="B50" s="100"/>
      <c r="C50" s="102"/>
      <c r="D50" s="312"/>
      <c r="E50" s="308"/>
      <c r="F50" s="308"/>
      <c r="G50" s="310"/>
      <c r="H50" s="295"/>
      <c r="I50" s="7" t="s">
        <v>50</v>
      </c>
      <c r="J50" s="22"/>
      <c r="K50" s="22"/>
      <c r="L50" s="22"/>
      <c r="M50" s="22"/>
      <c r="N50" s="22"/>
      <c r="O50" s="22"/>
      <c r="P50" s="22"/>
      <c r="Q50" s="23"/>
      <c r="R50" s="24">
        <f>SUM(R51:R61)</f>
        <v>65595300</v>
      </c>
      <c r="S50" s="55"/>
      <c r="T50" s="52"/>
    </row>
    <row r="51" spans="1:20" s="26" customFormat="1" ht="15" customHeight="1" x14ac:dyDescent="0.15">
      <c r="A51" s="100"/>
      <c r="B51" s="100"/>
      <c r="C51" s="102"/>
      <c r="D51" s="102"/>
      <c r="E51" s="103"/>
      <c r="F51" s="104"/>
      <c r="G51" s="105"/>
      <c r="H51" s="106"/>
      <c r="I51" s="37" t="s">
        <v>114</v>
      </c>
      <c r="J51" s="22">
        <v>2216000</v>
      </c>
      <c r="K51" s="22" t="s">
        <v>15</v>
      </c>
      <c r="L51" s="22">
        <v>1</v>
      </c>
      <c r="M51" s="22" t="s">
        <v>16</v>
      </c>
      <c r="N51" s="22" t="s">
        <v>15</v>
      </c>
      <c r="O51" s="22">
        <v>1</v>
      </c>
      <c r="P51" s="22" t="s">
        <v>17</v>
      </c>
      <c r="Q51" s="23" t="s">
        <v>18</v>
      </c>
      <c r="R51" s="24">
        <f t="shared" ref="R51:R54" si="0">J51*L51*O51</f>
        <v>2216000</v>
      </c>
      <c r="S51" s="55"/>
      <c r="T51" s="52"/>
    </row>
    <row r="52" spans="1:20" s="26" customFormat="1" ht="15" customHeight="1" x14ac:dyDescent="0.15">
      <c r="A52" s="100"/>
      <c r="B52" s="100"/>
      <c r="C52" s="102"/>
      <c r="D52" s="107"/>
      <c r="E52" s="108"/>
      <c r="F52" s="108"/>
      <c r="G52" s="105"/>
      <c r="H52" s="106"/>
      <c r="I52" s="37"/>
      <c r="J52" s="22">
        <v>2284000</v>
      </c>
      <c r="K52" s="22" t="s">
        <v>15</v>
      </c>
      <c r="L52" s="22">
        <v>1</v>
      </c>
      <c r="M52" s="22" t="s">
        <v>16</v>
      </c>
      <c r="N52" s="22" t="s">
        <v>15</v>
      </c>
      <c r="O52" s="22">
        <v>11</v>
      </c>
      <c r="P52" s="22" t="s">
        <v>71</v>
      </c>
      <c r="Q52" s="23" t="s">
        <v>18</v>
      </c>
      <c r="R52" s="24">
        <f t="shared" si="0"/>
        <v>25124000</v>
      </c>
      <c r="S52" s="55"/>
      <c r="T52" s="52"/>
    </row>
    <row r="53" spans="1:20" s="26" customFormat="1" ht="15" customHeight="1" x14ac:dyDescent="0.15">
      <c r="A53" s="100"/>
      <c r="B53" s="100"/>
      <c r="C53" s="102"/>
      <c r="D53" s="107"/>
      <c r="E53" s="108"/>
      <c r="F53" s="108"/>
      <c r="G53" s="105"/>
      <c r="H53" s="106"/>
      <c r="I53" s="37" t="s">
        <v>115</v>
      </c>
      <c r="J53" s="22">
        <v>2139000</v>
      </c>
      <c r="K53" s="22" t="s">
        <v>15</v>
      </c>
      <c r="L53" s="22">
        <v>1</v>
      </c>
      <c r="M53" s="22" t="s">
        <v>16</v>
      </c>
      <c r="N53" s="22" t="s">
        <v>15</v>
      </c>
      <c r="O53" s="22">
        <v>6</v>
      </c>
      <c r="P53" s="22" t="s">
        <v>17</v>
      </c>
      <c r="Q53" s="23" t="s">
        <v>18</v>
      </c>
      <c r="R53" s="24">
        <f t="shared" si="0"/>
        <v>12834000</v>
      </c>
      <c r="S53" s="55"/>
      <c r="T53" s="52"/>
    </row>
    <row r="54" spans="1:20" s="26" customFormat="1" ht="15" customHeight="1" x14ac:dyDescent="0.15">
      <c r="A54" s="100"/>
      <c r="B54" s="100"/>
      <c r="C54" s="102"/>
      <c r="D54" s="107"/>
      <c r="E54" s="108"/>
      <c r="F54" s="108"/>
      <c r="G54" s="109"/>
      <c r="H54" s="110"/>
      <c r="I54" s="37"/>
      <c r="J54" s="22">
        <v>2216000</v>
      </c>
      <c r="K54" s="22" t="s">
        <v>15</v>
      </c>
      <c r="L54" s="22">
        <v>1</v>
      </c>
      <c r="M54" s="22" t="s">
        <v>16</v>
      </c>
      <c r="N54" s="22" t="s">
        <v>15</v>
      </c>
      <c r="O54" s="22">
        <v>6</v>
      </c>
      <c r="P54" s="22" t="s">
        <v>71</v>
      </c>
      <c r="Q54" s="23" t="s">
        <v>18</v>
      </c>
      <c r="R54" s="24">
        <f t="shared" si="0"/>
        <v>13296000</v>
      </c>
      <c r="S54" s="55"/>
      <c r="T54" s="52"/>
    </row>
    <row r="55" spans="1:20" s="26" customFormat="1" ht="15" customHeight="1" x14ac:dyDescent="0.15">
      <c r="A55" s="100"/>
      <c r="B55" s="100"/>
      <c r="C55" s="111"/>
      <c r="D55" s="111"/>
      <c r="E55" s="111"/>
      <c r="F55" s="111"/>
      <c r="G55" s="111"/>
      <c r="H55" s="111"/>
      <c r="I55" s="37" t="s">
        <v>27</v>
      </c>
      <c r="J55" s="22">
        <v>40000</v>
      </c>
      <c r="K55" s="22" t="s">
        <v>15</v>
      </c>
      <c r="L55" s="22">
        <v>2</v>
      </c>
      <c r="M55" s="22" t="s">
        <v>16</v>
      </c>
      <c r="N55" s="22" t="s">
        <v>15</v>
      </c>
      <c r="O55" s="22">
        <v>12</v>
      </c>
      <c r="P55" s="22" t="s">
        <v>14</v>
      </c>
      <c r="Q55" s="23" t="s">
        <v>18</v>
      </c>
      <c r="R55" s="24">
        <f>J55*L55*O55</f>
        <v>960000</v>
      </c>
      <c r="S55" s="55"/>
      <c r="T55" s="52"/>
    </row>
    <row r="56" spans="1:20" s="26" customFormat="1" ht="15" customHeight="1" x14ac:dyDescent="0.15">
      <c r="A56" s="100"/>
      <c r="B56" s="100"/>
      <c r="C56" s="111"/>
      <c r="D56" s="111"/>
      <c r="E56" s="111"/>
      <c r="F56" s="111"/>
      <c r="G56" s="111"/>
      <c r="H56" s="111"/>
      <c r="I56" s="37" t="s">
        <v>28</v>
      </c>
      <c r="J56" s="22">
        <f>J52</f>
        <v>2284000</v>
      </c>
      <c r="K56" s="22" t="s">
        <v>15</v>
      </c>
      <c r="L56" s="38">
        <v>1.2</v>
      </c>
      <c r="M56" s="22"/>
      <c r="N56" s="22" t="s">
        <v>15</v>
      </c>
      <c r="O56" s="22">
        <v>1</v>
      </c>
      <c r="P56" s="22" t="s">
        <v>73</v>
      </c>
      <c r="Q56" s="23" t="s">
        <v>74</v>
      </c>
      <c r="R56" s="24">
        <f>J56*L56*O56</f>
        <v>2740800</v>
      </c>
      <c r="S56" s="55"/>
      <c r="T56" s="52"/>
    </row>
    <row r="57" spans="1:20" s="26" customFormat="1" ht="15" customHeight="1" x14ac:dyDescent="0.15">
      <c r="A57" s="100"/>
      <c r="B57" s="100"/>
      <c r="C57" s="111"/>
      <c r="D57" s="111"/>
      <c r="E57" s="111"/>
      <c r="F57" s="111"/>
      <c r="G57" s="111"/>
      <c r="H57" s="111"/>
      <c r="I57" s="37"/>
      <c r="J57" s="22">
        <f>SUM(J53:J54)/2</f>
        <v>2177500</v>
      </c>
      <c r="K57" s="22" t="s">
        <v>15</v>
      </c>
      <c r="L57" s="38">
        <v>1.2</v>
      </c>
      <c r="M57" s="22"/>
      <c r="N57" s="22" t="s">
        <v>72</v>
      </c>
      <c r="O57" s="22">
        <v>1</v>
      </c>
      <c r="P57" s="22" t="s">
        <v>73</v>
      </c>
      <c r="Q57" s="23" t="s">
        <v>74</v>
      </c>
      <c r="R57" s="24">
        <f>J57*L57*O57</f>
        <v>2613000</v>
      </c>
      <c r="S57" s="55"/>
      <c r="T57" s="52"/>
    </row>
    <row r="58" spans="1:20" s="26" customFormat="1" ht="15" customHeight="1" x14ac:dyDescent="0.15">
      <c r="A58" s="100"/>
      <c r="B58" s="100"/>
      <c r="C58" s="111"/>
      <c r="D58" s="111"/>
      <c r="E58" s="111"/>
      <c r="F58" s="111"/>
      <c r="G58" s="111"/>
      <c r="H58" s="111"/>
      <c r="I58" s="37" t="s">
        <v>29</v>
      </c>
      <c r="J58" s="22">
        <v>100000</v>
      </c>
      <c r="K58" s="22" t="s">
        <v>15</v>
      </c>
      <c r="L58" s="22">
        <v>2</v>
      </c>
      <c r="M58" s="22" t="s">
        <v>16</v>
      </c>
      <c r="N58" s="22" t="s">
        <v>15</v>
      </c>
      <c r="O58" s="22">
        <v>12</v>
      </c>
      <c r="P58" s="22" t="s">
        <v>14</v>
      </c>
      <c r="Q58" s="23" t="s">
        <v>18</v>
      </c>
      <c r="R58" s="24">
        <f>J58*L58*O58</f>
        <v>2400000</v>
      </c>
      <c r="S58" s="55"/>
      <c r="T58" s="52"/>
    </row>
    <row r="59" spans="1:20" s="26" customFormat="1" ht="15" customHeight="1" x14ac:dyDescent="0.15">
      <c r="A59" s="100"/>
      <c r="B59" s="100"/>
      <c r="C59" s="111"/>
      <c r="D59" s="111"/>
      <c r="E59" s="111"/>
      <c r="F59" s="111"/>
      <c r="G59" s="111"/>
      <c r="H59" s="111"/>
      <c r="I59" s="37" t="s">
        <v>30</v>
      </c>
      <c r="J59" s="22">
        <f>SUM(J52,J53)</f>
        <v>4423000</v>
      </c>
      <c r="K59" s="22" t="s">
        <v>15</v>
      </c>
      <c r="L59" s="22" t="s">
        <v>51</v>
      </c>
      <c r="M59" s="22"/>
      <c r="N59" s="22"/>
      <c r="O59" s="22"/>
      <c r="P59" s="22"/>
      <c r="Q59" s="23" t="s">
        <v>18</v>
      </c>
      <c r="R59" s="24">
        <f>J59*0.5</f>
        <v>2211500</v>
      </c>
      <c r="S59" s="55"/>
      <c r="T59" s="52"/>
    </row>
    <row r="60" spans="1:20" s="26" customFormat="1" ht="15" customHeight="1" x14ac:dyDescent="0.15">
      <c r="A60" s="100"/>
      <c r="B60" s="100"/>
      <c r="C60" s="111"/>
      <c r="D60" s="111"/>
      <c r="E60" s="111"/>
      <c r="F60" s="111"/>
      <c r="G60" s="111"/>
      <c r="H60" s="111"/>
      <c r="I60" s="37" t="s">
        <v>31</v>
      </c>
      <c r="J60" s="22">
        <v>300000</v>
      </c>
      <c r="K60" s="22" t="s">
        <v>15</v>
      </c>
      <c r="L60" s="22">
        <v>2</v>
      </c>
      <c r="M60" s="22" t="s">
        <v>16</v>
      </c>
      <c r="N60" s="22" t="s">
        <v>15</v>
      </c>
      <c r="O60" s="22">
        <v>1</v>
      </c>
      <c r="P60" s="22" t="s">
        <v>14</v>
      </c>
      <c r="Q60" s="23" t="s">
        <v>18</v>
      </c>
      <c r="R60" s="24">
        <f>J60*L60*O60</f>
        <v>600000</v>
      </c>
      <c r="S60" s="55"/>
      <c r="T60" s="52"/>
    </row>
    <row r="61" spans="1:20" s="26" customFormat="1" ht="15" customHeight="1" x14ac:dyDescent="0.15">
      <c r="A61" s="100"/>
      <c r="B61" s="100"/>
      <c r="C61" s="111"/>
      <c r="D61" s="111"/>
      <c r="E61" s="111"/>
      <c r="F61" s="111"/>
      <c r="G61" s="111"/>
      <c r="H61" s="111"/>
      <c r="I61" s="37" t="s">
        <v>32</v>
      </c>
      <c r="J61" s="22">
        <v>300000</v>
      </c>
      <c r="K61" s="22" t="s">
        <v>15</v>
      </c>
      <c r="L61" s="22">
        <v>2</v>
      </c>
      <c r="M61" s="22" t="s">
        <v>16</v>
      </c>
      <c r="N61" s="22" t="s">
        <v>15</v>
      </c>
      <c r="O61" s="22">
        <v>1</v>
      </c>
      <c r="P61" s="22" t="s">
        <v>14</v>
      </c>
      <c r="Q61" s="23" t="s">
        <v>18</v>
      </c>
      <c r="R61" s="24">
        <f>J61*L61*O61</f>
        <v>600000</v>
      </c>
      <c r="S61" s="55"/>
      <c r="T61" s="52"/>
    </row>
    <row r="62" spans="1:20" s="26" customFormat="1" ht="15" customHeight="1" x14ac:dyDescent="0.15">
      <c r="A62" s="100"/>
      <c r="B62" s="100"/>
      <c r="C62" s="111"/>
      <c r="D62" s="111"/>
      <c r="E62" s="111"/>
      <c r="F62" s="111"/>
      <c r="G62" s="111"/>
      <c r="H62" s="111"/>
      <c r="I62" s="37"/>
      <c r="J62" s="22"/>
      <c r="K62" s="22"/>
      <c r="L62" s="22"/>
      <c r="M62" s="22"/>
      <c r="N62" s="22"/>
      <c r="O62" s="22"/>
      <c r="P62" s="22"/>
      <c r="Q62" s="23"/>
      <c r="R62" s="24"/>
      <c r="S62" s="55"/>
      <c r="T62" s="52"/>
    </row>
    <row r="63" spans="1:20" s="26" customFormat="1" ht="15" customHeight="1" x14ac:dyDescent="0.15">
      <c r="A63" s="100"/>
      <c r="B63" s="100"/>
      <c r="C63" s="111"/>
      <c r="D63" s="111"/>
      <c r="E63" s="111"/>
      <c r="F63" s="111"/>
      <c r="G63" s="111"/>
      <c r="H63" s="111"/>
      <c r="I63" s="7"/>
      <c r="J63" s="22"/>
      <c r="K63" s="22"/>
      <c r="L63" s="22"/>
      <c r="M63" s="22"/>
      <c r="N63" s="22"/>
      <c r="O63" s="22"/>
      <c r="P63" s="22"/>
      <c r="Q63" s="23"/>
      <c r="R63" s="24"/>
      <c r="S63" s="55"/>
      <c r="T63" s="52"/>
    </row>
    <row r="64" spans="1:20" s="26" customFormat="1" ht="15" customHeight="1" x14ac:dyDescent="0.15">
      <c r="A64" s="100"/>
      <c r="B64" s="100"/>
      <c r="C64" s="111"/>
      <c r="D64" s="111"/>
      <c r="E64" s="111"/>
      <c r="F64" s="111"/>
      <c r="G64" s="111"/>
      <c r="H64" s="111"/>
      <c r="I64" s="7" t="s">
        <v>53</v>
      </c>
      <c r="J64" s="22">
        <v>15989</v>
      </c>
      <c r="K64" s="22" t="s">
        <v>15</v>
      </c>
      <c r="L64" s="64" t="s">
        <v>116</v>
      </c>
      <c r="M64" s="64"/>
      <c r="N64" s="64" t="s">
        <v>117</v>
      </c>
      <c r="O64" s="64"/>
      <c r="P64" s="64"/>
      <c r="Q64" s="23" t="s">
        <v>18</v>
      </c>
      <c r="R64" s="24">
        <v>5756160</v>
      </c>
      <c r="S64" s="55"/>
      <c r="T64" s="52"/>
    </row>
    <row r="65" spans="1:20" s="26" customFormat="1" ht="15" customHeight="1" x14ac:dyDescent="0.15">
      <c r="A65" s="100"/>
      <c r="B65" s="100"/>
      <c r="C65" s="111"/>
      <c r="D65" s="111"/>
      <c r="E65" s="111"/>
      <c r="F65" s="111"/>
      <c r="G65" s="111"/>
      <c r="H65" s="111"/>
      <c r="I65" s="7" t="s">
        <v>54</v>
      </c>
      <c r="J65" s="22"/>
      <c r="K65" s="22"/>
      <c r="L65" s="22"/>
      <c r="M65" s="22"/>
      <c r="N65" s="22"/>
      <c r="O65" s="22"/>
      <c r="P65" s="22"/>
      <c r="Q65" s="23"/>
      <c r="R65" s="24">
        <f>SUM(R66:R69)</f>
        <v>9232540</v>
      </c>
      <c r="S65" s="55"/>
      <c r="T65" s="52"/>
    </row>
    <row r="66" spans="1:20" s="26" customFormat="1" ht="15" customHeight="1" x14ac:dyDescent="0.15">
      <c r="A66" s="100"/>
      <c r="B66" s="100"/>
      <c r="C66" s="111"/>
      <c r="D66" s="111"/>
      <c r="E66" s="111"/>
      <c r="F66" s="111"/>
      <c r="G66" s="111"/>
      <c r="H66" s="111"/>
      <c r="I66" s="7" t="s">
        <v>55</v>
      </c>
      <c r="J66" s="22">
        <f>R50</f>
        <v>65595300</v>
      </c>
      <c r="K66" s="22" t="s">
        <v>15</v>
      </c>
      <c r="L66" s="39">
        <v>3.125E-2</v>
      </c>
      <c r="M66" s="40"/>
      <c r="N66" s="40"/>
      <c r="O66" s="41"/>
      <c r="P66" s="41"/>
      <c r="Q66" s="23" t="s">
        <v>18</v>
      </c>
      <c r="R66" s="24">
        <f>ROUND(J66*L66,-1)</f>
        <v>2049850</v>
      </c>
      <c r="S66" s="55"/>
      <c r="T66" s="52"/>
    </row>
    <row r="67" spans="1:20" s="26" customFormat="1" ht="15" customHeight="1" x14ac:dyDescent="0.15">
      <c r="A67" s="100"/>
      <c r="B67" s="100"/>
      <c r="C67" s="111"/>
      <c r="D67" s="111"/>
      <c r="E67" s="111"/>
      <c r="F67" s="111"/>
      <c r="G67" s="111"/>
      <c r="H67" s="111"/>
      <c r="I67" s="7" t="s">
        <v>56</v>
      </c>
      <c r="J67" s="22">
        <f>J66</f>
        <v>65595300</v>
      </c>
      <c r="K67" s="22" t="s">
        <v>15</v>
      </c>
      <c r="L67" s="42">
        <v>4.4999999999999998E-2</v>
      </c>
      <c r="M67" s="40"/>
      <c r="N67" s="40"/>
      <c r="O67" s="41"/>
      <c r="P67" s="41"/>
      <c r="Q67" s="23" t="s">
        <v>18</v>
      </c>
      <c r="R67" s="24">
        <f>ROUND(J67*L67,-1)</f>
        <v>2951790</v>
      </c>
      <c r="S67" s="55"/>
      <c r="T67" s="52"/>
    </row>
    <row r="68" spans="1:20" s="26" customFormat="1" ht="15" customHeight="1" x14ac:dyDescent="0.15">
      <c r="A68" s="100"/>
      <c r="B68" s="100"/>
      <c r="C68" s="111"/>
      <c r="D68" s="111"/>
      <c r="E68" s="111"/>
      <c r="F68" s="111"/>
      <c r="G68" s="111"/>
      <c r="H68" s="111"/>
      <c r="I68" s="7" t="s">
        <v>57</v>
      </c>
      <c r="J68" s="22">
        <f>J67</f>
        <v>65595300</v>
      </c>
      <c r="K68" s="22" t="s">
        <v>15</v>
      </c>
      <c r="L68" s="42">
        <v>1.55E-2</v>
      </c>
      <c r="M68" s="40"/>
      <c r="N68" s="40"/>
      <c r="O68" s="41"/>
      <c r="P68" s="41"/>
      <c r="Q68" s="23" t="s">
        <v>18</v>
      </c>
      <c r="R68" s="24">
        <f>ROUND(J68*L68,-1)</f>
        <v>1016730</v>
      </c>
      <c r="S68" s="55"/>
      <c r="T68" s="52"/>
    </row>
    <row r="69" spans="1:20" s="26" customFormat="1" ht="15" customHeight="1" x14ac:dyDescent="0.15">
      <c r="A69" s="100"/>
      <c r="B69" s="100"/>
      <c r="C69" s="111"/>
      <c r="D69" s="111"/>
      <c r="E69" s="111"/>
      <c r="F69" s="111"/>
      <c r="G69" s="111"/>
      <c r="H69" s="111"/>
      <c r="I69" s="7" t="s">
        <v>58</v>
      </c>
      <c r="J69" s="22">
        <f>J68</f>
        <v>65595300</v>
      </c>
      <c r="K69" s="22" t="s">
        <v>15</v>
      </c>
      <c r="L69" s="43">
        <v>4.9000000000000002E-2</v>
      </c>
      <c r="M69" s="40"/>
      <c r="N69" s="40"/>
      <c r="O69" s="41"/>
      <c r="P69" s="41"/>
      <c r="Q69" s="23" t="s">
        <v>18</v>
      </c>
      <c r="R69" s="24">
        <f>ROUND(J69*L69,-1)</f>
        <v>3214170</v>
      </c>
      <c r="S69" s="55"/>
      <c r="T69" s="52"/>
    </row>
    <row r="70" spans="1:20" s="26" customFormat="1" ht="15" customHeight="1" x14ac:dyDescent="0.15">
      <c r="A70" s="100"/>
      <c r="B70" s="100"/>
      <c r="C70" s="111"/>
      <c r="D70" s="111"/>
      <c r="E70" s="111"/>
      <c r="F70" s="111"/>
      <c r="G70" s="111"/>
      <c r="H70" s="111"/>
      <c r="I70" s="7" t="s">
        <v>59</v>
      </c>
      <c r="J70" s="22">
        <f>J69</f>
        <v>65595300</v>
      </c>
      <c r="K70" s="22" t="s">
        <v>15</v>
      </c>
      <c r="L70" s="287" t="s">
        <v>20</v>
      </c>
      <c r="M70" s="287"/>
      <c r="N70" s="22"/>
      <c r="O70" s="22"/>
      <c r="P70" s="22"/>
      <c r="Q70" s="23" t="s">
        <v>18</v>
      </c>
      <c r="R70" s="24">
        <f>ROUND(J70/12,-1)</f>
        <v>5466280</v>
      </c>
      <c r="S70" s="55"/>
      <c r="T70" s="52"/>
    </row>
    <row r="71" spans="1:20" s="26" customFormat="1" ht="15" customHeight="1" x14ac:dyDescent="0.15">
      <c r="A71" s="100"/>
      <c r="B71" s="100"/>
      <c r="C71" s="111"/>
      <c r="D71" s="111"/>
      <c r="E71" s="111"/>
      <c r="F71" s="111"/>
      <c r="G71" s="111"/>
      <c r="H71" s="111"/>
      <c r="I71" s="7" t="s">
        <v>60</v>
      </c>
      <c r="J71" s="22">
        <v>15000</v>
      </c>
      <c r="K71" s="22" t="s">
        <v>15</v>
      </c>
      <c r="L71" s="22">
        <v>2</v>
      </c>
      <c r="M71" s="22" t="s">
        <v>16</v>
      </c>
      <c r="N71" s="22" t="s">
        <v>15</v>
      </c>
      <c r="O71" s="22">
        <v>12</v>
      </c>
      <c r="P71" s="22" t="s">
        <v>17</v>
      </c>
      <c r="Q71" s="23" t="s">
        <v>18</v>
      </c>
      <c r="R71" s="24">
        <f>J71*L71*O71</f>
        <v>360000</v>
      </c>
      <c r="S71" s="55"/>
      <c r="T71" s="52"/>
    </row>
    <row r="72" spans="1:20" s="26" customFormat="1" ht="15" customHeight="1" x14ac:dyDescent="0.15">
      <c r="A72" s="100"/>
      <c r="B72" s="100"/>
      <c r="C72" s="111"/>
      <c r="D72" s="111"/>
      <c r="E72" s="111"/>
      <c r="F72" s="111"/>
      <c r="G72" s="111"/>
      <c r="H72" s="111"/>
      <c r="I72" s="7" t="s">
        <v>61</v>
      </c>
      <c r="J72" s="22">
        <v>44000</v>
      </c>
      <c r="K72" s="22" t="s">
        <v>15</v>
      </c>
      <c r="L72" s="22">
        <v>2</v>
      </c>
      <c r="M72" s="22" t="s">
        <v>16</v>
      </c>
      <c r="N72" s="22" t="s">
        <v>15</v>
      </c>
      <c r="O72" s="22">
        <v>2</v>
      </c>
      <c r="P72" s="22" t="s">
        <v>19</v>
      </c>
      <c r="Q72" s="23" t="s">
        <v>18</v>
      </c>
      <c r="R72" s="24">
        <f>J72*L72*O72</f>
        <v>176000</v>
      </c>
      <c r="S72" s="55"/>
      <c r="T72" s="78"/>
    </row>
    <row r="73" spans="1:20" s="26" customFormat="1" ht="15" customHeight="1" x14ac:dyDescent="0.15">
      <c r="A73" s="18"/>
      <c r="B73" s="100"/>
      <c r="C73" s="111"/>
      <c r="D73" s="111"/>
      <c r="E73" s="111"/>
      <c r="F73" s="111"/>
      <c r="G73" s="111"/>
      <c r="H73" s="111"/>
      <c r="I73" s="7"/>
      <c r="J73" s="22"/>
      <c r="K73" s="22"/>
      <c r="L73" s="22"/>
      <c r="M73" s="22"/>
      <c r="N73" s="22"/>
      <c r="O73" s="22"/>
      <c r="P73" s="22"/>
      <c r="Q73" s="23"/>
      <c r="R73" s="24"/>
      <c r="S73" s="55"/>
      <c r="T73" s="78"/>
    </row>
    <row r="74" spans="1:20" s="26" customFormat="1" ht="15.75" customHeight="1" x14ac:dyDescent="0.15">
      <c r="B74" s="100"/>
      <c r="C74" s="111"/>
      <c r="D74" s="111"/>
      <c r="E74" s="111"/>
      <c r="F74" s="111"/>
      <c r="G74" s="111"/>
      <c r="H74" s="111"/>
      <c r="I74" s="7"/>
      <c r="J74" s="22"/>
      <c r="K74" s="22"/>
      <c r="L74" s="22"/>
      <c r="M74" s="22"/>
      <c r="N74" s="22"/>
      <c r="O74" s="22"/>
      <c r="P74" s="22"/>
      <c r="Q74" s="23"/>
      <c r="R74" s="24"/>
      <c r="S74" s="55"/>
      <c r="T74" s="52"/>
    </row>
    <row r="75" spans="1:20" s="26" customFormat="1" ht="15" customHeight="1" x14ac:dyDescent="0.15">
      <c r="A75" s="100"/>
      <c r="B75" s="100"/>
      <c r="C75" s="111"/>
      <c r="D75" s="111"/>
      <c r="E75" s="111"/>
      <c r="F75" s="111"/>
      <c r="G75" s="111"/>
      <c r="H75" s="111"/>
      <c r="I75" s="58" t="s">
        <v>66</v>
      </c>
      <c r="J75" s="59"/>
      <c r="K75" s="59"/>
      <c r="L75" s="59"/>
      <c r="M75" s="59"/>
      <c r="N75" s="59"/>
      <c r="O75" s="59"/>
      <c r="P75" s="59"/>
      <c r="Q75" s="60"/>
      <c r="R75" s="61">
        <f>SUM(R77:R79,R76)</f>
        <v>10082400</v>
      </c>
      <c r="S75" s="55"/>
      <c r="T75" s="52"/>
    </row>
    <row r="76" spans="1:20" s="26" customFormat="1" ht="15" customHeight="1" x14ac:dyDescent="0.15">
      <c r="A76" s="100"/>
      <c r="B76" s="100"/>
      <c r="C76" s="111"/>
      <c r="D76" s="111"/>
      <c r="E76" s="111"/>
      <c r="F76" s="111"/>
      <c r="G76" s="111"/>
      <c r="H76" s="111"/>
      <c r="I76" s="7" t="s">
        <v>101</v>
      </c>
      <c r="J76" s="22">
        <v>4400</v>
      </c>
      <c r="K76" s="22" t="s">
        <v>49</v>
      </c>
      <c r="L76" s="22">
        <v>130</v>
      </c>
      <c r="M76" s="22" t="s">
        <v>62</v>
      </c>
      <c r="N76" s="22" t="s">
        <v>45</v>
      </c>
      <c r="O76" s="22">
        <v>12</v>
      </c>
      <c r="P76" s="22" t="s">
        <v>63</v>
      </c>
      <c r="Q76" s="23" t="s">
        <v>18</v>
      </c>
      <c r="R76" s="24">
        <f>J76*L76*O76</f>
        <v>6864000</v>
      </c>
      <c r="S76" s="55"/>
      <c r="T76" s="52"/>
    </row>
    <row r="77" spans="1:20" s="26" customFormat="1" ht="15" customHeight="1" x14ac:dyDescent="0.15">
      <c r="A77" s="100"/>
      <c r="B77" s="100"/>
      <c r="C77" s="111"/>
      <c r="D77" s="111"/>
      <c r="E77" s="111"/>
      <c r="F77" s="111"/>
      <c r="G77" s="111"/>
      <c r="H77" s="111"/>
      <c r="I77" s="7" t="s">
        <v>33</v>
      </c>
      <c r="J77" s="22">
        <v>3000</v>
      </c>
      <c r="K77" s="22" t="s">
        <v>49</v>
      </c>
      <c r="L77" s="22">
        <v>55</v>
      </c>
      <c r="M77" s="22" t="s">
        <v>64</v>
      </c>
      <c r="N77" s="22" t="s">
        <v>45</v>
      </c>
      <c r="O77" s="22">
        <v>12</v>
      </c>
      <c r="P77" s="22" t="s">
        <v>46</v>
      </c>
      <c r="Q77" s="23" t="s">
        <v>18</v>
      </c>
      <c r="R77" s="24">
        <f>J77*L77*O77</f>
        <v>1980000</v>
      </c>
      <c r="S77" s="55"/>
      <c r="T77" s="52"/>
    </row>
    <row r="78" spans="1:20" s="26" customFormat="1" ht="15" customHeight="1" x14ac:dyDescent="0.15">
      <c r="A78" s="100"/>
      <c r="B78" s="102"/>
      <c r="C78" s="111"/>
      <c r="D78" s="111"/>
      <c r="E78" s="111"/>
      <c r="F78" s="111"/>
      <c r="G78" s="111"/>
      <c r="H78" s="111"/>
      <c r="I78" s="7" t="s">
        <v>34</v>
      </c>
      <c r="J78" s="22">
        <v>90000</v>
      </c>
      <c r="K78" s="22" t="s">
        <v>49</v>
      </c>
      <c r="L78" s="22">
        <v>1</v>
      </c>
      <c r="M78" s="22" t="s">
        <v>48</v>
      </c>
      <c r="N78" s="22" t="s">
        <v>45</v>
      </c>
      <c r="O78" s="22">
        <v>12</v>
      </c>
      <c r="P78" s="22" t="s">
        <v>46</v>
      </c>
      <c r="Q78" s="23" t="s">
        <v>18</v>
      </c>
      <c r="R78" s="24">
        <f>J78*L78*O78</f>
        <v>1080000</v>
      </c>
      <c r="S78" s="55"/>
      <c r="T78" s="52"/>
    </row>
    <row r="79" spans="1:20" s="26" customFormat="1" ht="15" customHeight="1" x14ac:dyDescent="0.15">
      <c r="A79" s="100"/>
      <c r="B79" s="102"/>
      <c r="C79" s="111"/>
      <c r="D79" s="111"/>
      <c r="E79" s="111"/>
      <c r="F79" s="111"/>
      <c r="G79" s="111"/>
      <c r="H79" s="111"/>
      <c r="I79" s="7" t="s">
        <v>35</v>
      </c>
      <c r="J79" s="22">
        <v>2200</v>
      </c>
      <c r="K79" s="22" t="s">
        <v>49</v>
      </c>
      <c r="L79" s="22">
        <v>6</v>
      </c>
      <c r="M79" s="22" t="s">
        <v>62</v>
      </c>
      <c r="N79" s="22" t="s">
        <v>45</v>
      </c>
      <c r="O79" s="22">
        <v>12</v>
      </c>
      <c r="P79" s="22" t="s">
        <v>65</v>
      </c>
      <c r="Q79" s="23" t="s">
        <v>18</v>
      </c>
      <c r="R79" s="24">
        <f>J79*L79*O79</f>
        <v>158400</v>
      </c>
      <c r="S79" s="55"/>
      <c r="T79" s="52"/>
    </row>
    <row r="80" spans="1:20" s="26" customFormat="1" ht="15" customHeight="1" x14ac:dyDescent="0.15">
      <c r="A80" s="112"/>
      <c r="B80" s="112"/>
      <c r="C80" s="113"/>
      <c r="D80" s="113"/>
      <c r="E80" s="113"/>
      <c r="F80" s="113"/>
      <c r="G80" s="113"/>
      <c r="H80" s="113"/>
      <c r="I80" s="9"/>
      <c r="J80" s="28"/>
      <c r="K80" s="28"/>
      <c r="L80" s="28"/>
      <c r="M80" s="28"/>
      <c r="N80" s="28"/>
      <c r="O80" s="28"/>
      <c r="P80" s="28"/>
      <c r="Q80" s="29"/>
      <c r="R80" s="30"/>
      <c r="S80" s="55"/>
      <c r="T80" s="52"/>
    </row>
    <row r="81" spans="1:20" s="26" customFormat="1" ht="15" customHeight="1" x14ac:dyDescent="0.15">
      <c r="A81" s="126"/>
      <c r="B81" s="126"/>
      <c r="C81" s="127"/>
      <c r="D81" s="127"/>
      <c r="E81" s="127"/>
      <c r="F81" s="127"/>
      <c r="G81" s="127"/>
      <c r="H81" s="127"/>
      <c r="I81" s="80" t="s">
        <v>104</v>
      </c>
      <c r="J81" s="81"/>
      <c r="K81" s="81"/>
      <c r="L81" s="81"/>
      <c r="M81" s="81"/>
      <c r="N81" s="81"/>
      <c r="O81" s="81"/>
      <c r="P81" s="81"/>
      <c r="Q81" s="82"/>
      <c r="R81" s="128">
        <f>SUM(R82:R91)</f>
        <v>2692800168</v>
      </c>
      <c r="S81" s="55"/>
      <c r="T81" s="52"/>
    </row>
    <row r="82" spans="1:20" s="26" customFormat="1" ht="15" customHeight="1" x14ac:dyDescent="0.15">
      <c r="A82" s="100"/>
      <c r="B82" s="100"/>
      <c r="C82" s="111"/>
      <c r="D82" s="111"/>
      <c r="E82" s="111"/>
      <c r="F82" s="111"/>
      <c r="G82" s="111"/>
      <c r="H82" s="111"/>
      <c r="I82" s="7" t="s">
        <v>36</v>
      </c>
      <c r="J82" s="22">
        <v>8180</v>
      </c>
      <c r="K82" s="23" t="s">
        <v>15</v>
      </c>
      <c r="L82" s="287">
        <v>276000</v>
      </c>
      <c r="M82" s="287"/>
      <c r="N82" s="287"/>
      <c r="O82" s="23" t="s">
        <v>22</v>
      </c>
      <c r="P82" s="23"/>
      <c r="Q82" s="23" t="s">
        <v>18</v>
      </c>
      <c r="R82" s="24">
        <f>J82*L82</f>
        <v>2257680000</v>
      </c>
      <c r="S82" s="55"/>
      <c r="T82" s="52"/>
    </row>
    <row r="83" spans="1:20" s="26" customFormat="1" ht="15" customHeight="1" x14ac:dyDescent="0.15">
      <c r="A83" s="100"/>
      <c r="B83" s="100"/>
      <c r="C83" s="111"/>
      <c r="D83" s="111"/>
      <c r="E83" s="111"/>
      <c r="F83" s="111"/>
      <c r="G83" s="111"/>
      <c r="H83" s="111"/>
      <c r="I83" s="7" t="s">
        <v>37</v>
      </c>
      <c r="J83" s="25">
        <f>R82</f>
        <v>2257680000</v>
      </c>
      <c r="K83" s="23" t="s">
        <v>15</v>
      </c>
      <c r="L83" s="44">
        <v>9.06</v>
      </c>
      <c r="M83" s="23" t="s">
        <v>38</v>
      </c>
      <c r="N83" s="23"/>
      <c r="O83" s="23"/>
      <c r="P83" s="23"/>
      <c r="Q83" s="23" t="s">
        <v>18</v>
      </c>
      <c r="R83" s="24">
        <f>J83*L83%</f>
        <v>204545808</v>
      </c>
      <c r="S83" s="55"/>
      <c r="T83" s="52"/>
    </row>
    <row r="84" spans="1:20" s="26" customFormat="1" ht="15" customHeight="1" x14ac:dyDescent="0.15">
      <c r="A84" s="100"/>
      <c r="B84" s="100"/>
      <c r="C84" s="111"/>
      <c r="D84" s="111"/>
      <c r="E84" s="111"/>
      <c r="F84" s="111"/>
      <c r="G84" s="111"/>
      <c r="H84" s="111"/>
      <c r="I84" s="7" t="s">
        <v>39</v>
      </c>
      <c r="J84" s="25">
        <f>R82</f>
        <v>2257680000</v>
      </c>
      <c r="K84" s="23" t="s">
        <v>15</v>
      </c>
      <c r="L84" s="23">
        <v>12</v>
      </c>
      <c r="M84" s="23" t="s">
        <v>17</v>
      </c>
      <c r="N84" s="23"/>
      <c r="O84" s="23"/>
      <c r="P84" s="23"/>
      <c r="Q84" s="23" t="s">
        <v>18</v>
      </c>
      <c r="R84" s="24">
        <f>J84/12</f>
        <v>188140000</v>
      </c>
      <c r="S84" s="55"/>
      <c r="T84" s="52"/>
    </row>
    <row r="85" spans="1:20" s="26" customFormat="1" ht="15" customHeight="1" x14ac:dyDescent="0.15">
      <c r="A85" s="100"/>
      <c r="B85" s="100"/>
      <c r="C85" s="111"/>
      <c r="D85" s="111"/>
      <c r="E85" s="111"/>
      <c r="F85" s="111"/>
      <c r="G85" s="111"/>
      <c r="H85" s="111"/>
      <c r="I85" s="7" t="s">
        <v>93</v>
      </c>
      <c r="J85" s="25">
        <v>5000000</v>
      </c>
      <c r="K85" s="23" t="s">
        <v>15</v>
      </c>
      <c r="L85" s="23">
        <v>1</v>
      </c>
      <c r="M85" s="23" t="s">
        <v>94</v>
      </c>
      <c r="N85" s="23"/>
      <c r="O85" s="23"/>
      <c r="P85" s="23"/>
      <c r="Q85" s="23" t="s">
        <v>18</v>
      </c>
      <c r="R85" s="24">
        <f>J85*L85</f>
        <v>5000000</v>
      </c>
      <c r="S85" s="55"/>
      <c r="T85" s="52"/>
    </row>
    <row r="86" spans="1:20" s="26" customFormat="1" ht="15" customHeight="1" x14ac:dyDescent="0.15">
      <c r="A86" s="100"/>
      <c r="B86" s="100"/>
      <c r="C86" s="102"/>
      <c r="D86" s="107"/>
      <c r="E86" s="108"/>
      <c r="F86" s="108"/>
      <c r="G86" s="105"/>
      <c r="H86" s="106"/>
      <c r="I86" s="7" t="s">
        <v>95</v>
      </c>
      <c r="J86" s="22">
        <v>25000</v>
      </c>
      <c r="K86" s="23" t="s">
        <v>15</v>
      </c>
      <c r="L86" s="22">
        <v>186</v>
      </c>
      <c r="M86" s="22" t="s">
        <v>16</v>
      </c>
      <c r="N86" s="22"/>
      <c r="O86" s="22"/>
      <c r="P86" s="22"/>
      <c r="Q86" s="23" t="s">
        <v>18</v>
      </c>
      <c r="R86" s="24">
        <f>J86*L86</f>
        <v>4650000</v>
      </c>
      <c r="S86" s="55"/>
      <c r="T86" s="52"/>
    </row>
    <row r="87" spans="1:20" s="26" customFormat="1" ht="15" customHeight="1" x14ac:dyDescent="0.15">
      <c r="A87" s="100"/>
      <c r="B87" s="100"/>
      <c r="C87" s="102"/>
      <c r="D87" s="102"/>
      <c r="E87" s="108"/>
      <c r="F87" s="108"/>
      <c r="G87" s="105"/>
      <c r="H87" s="106"/>
      <c r="I87" s="18" t="s">
        <v>96</v>
      </c>
      <c r="J87" s="22">
        <v>10000</v>
      </c>
      <c r="K87" s="23" t="s">
        <v>15</v>
      </c>
      <c r="L87" s="22">
        <v>186</v>
      </c>
      <c r="M87" s="22" t="s">
        <v>16</v>
      </c>
      <c r="N87" s="22"/>
      <c r="O87" s="22"/>
      <c r="P87" s="22"/>
      <c r="Q87" s="23" t="s">
        <v>18</v>
      </c>
      <c r="R87" s="24">
        <f>J87*L87</f>
        <v>1860000</v>
      </c>
      <c r="S87" s="55"/>
      <c r="T87" s="52"/>
    </row>
    <row r="88" spans="1:20" s="26" customFormat="1" ht="15" customHeight="1" x14ac:dyDescent="0.15">
      <c r="A88" s="100"/>
      <c r="B88" s="100"/>
      <c r="C88" s="102"/>
      <c r="D88" s="107"/>
      <c r="E88" s="114"/>
      <c r="F88" s="114"/>
      <c r="G88" s="109"/>
      <c r="H88" s="110"/>
      <c r="I88" s="18" t="s">
        <v>102</v>
      </c>
      <c r="J88" s="22">
        <v>3000</v>
      </c>
      <c r="K88" s="23" t="s">
        <v>15</v>
      </c>
      <c r="L88" s="22">
        <v>186</v>
      </c>
      <c r="M88" s="22" t="s">
        <v>16</v>
      </c>
      <c r="N88" s="22" t="s">
        <v>15</v>
      </c>
      <c r="O88" s="22">
        <v>3</v>
      </c>
      <c r="P88" s="22" t="s">
        <v>19</v>
      </c>
      <c r="Q88" s="23" t="s">
        <v>18</v>
      </c>
      <c r="R88" s="24">
        <f>J88*L88*O88</f>
        <v>1674000</v>
      </c>
      <c r="S88" s="55"/>
      <c r="T88" s="52"/>
    </row>
    <row r="89" spans="1:20" s="26" customFormat="1" ht="15" customHeight="1" x14ac:dyDescent="0.15">
      <c r="A89" s="100"/>
      <c r="B89" s="100"/>
      <c r="C89" s="102"/>
      <c r="D89" s="107"/>
      <c r="E89" s="114"/>
      <c r="F89" s="114"/>
      <c r="G89" s="109"/>
      <c r="H89" s="110"/>
      <c r="I89" s="18" t="s">
        <v>103</v>
      </c>
      <c r="J89" s="22">
        <v>8180</v>
      </c>
      <c r="K89" s="23" t="s">
        <v>15</v>
      </c>
      <c r="L89" s="22">
        <v>186</v>
      </c>
      <c r="M89" s="22" t="s">
        <v>16</v>
      </c>
      <c r="N89" s="22" t="s">
        <v>15</v>
      </c>
      <c r="O89" s="22">
        <v>4</v>
      </c>
      <c r="P89" s="22" t="s">
        <v>22</v>
      </c>
      <c r="Q89" s="23" t="s">
        <v>18</v>
      </c>
      <c r="R89" s="24">
        <f>J89*L89*O89</f>
        <v>6085920</v>
      </c>
      <c r="S89" s="55"/>
      <c r="T89" s="52"/>
    </row>
    <row r="90" spans="1:20" s="26" customFormat="1" ht="15" customHeight="1" x14ac:dyDescent="0.15">
      <c r="A90" s="100"/>
      <c r="B90" s="100"/>
      <c r="C90" s="102"/>
      <c r="D90" s="107"/>
      <c r="E90" s="114"/>
      <c r="F90" s="114"/>
      <c r="G90" s="109"/>
      <c r="H90" s="110"/>
      <c r="I90" s="18"/>
      <c r="J90" s="22">
        <v>8180</v>
      </c>
      <c r="K90" s="23" t="s">
        <v>15</v>
      </c>
      <c r="L90" s="22">
        <v>186</v>
      </c>
      <c r="M90" s="22" t="s">
        <v>16</v>
      </c>
      <c r="N90" s="22" t="s">
        <v>15</v>
      </c>
      <c r="O90" s="22">
        <v>3</v>
      </c>
      <c r="P90" s="22" t="s">
        <v>22</v>
      </c>
      <c r="Q90" s="23" t="s">
        <v>18</v>
      </c>
      <c r="R90" s="24">
        <f>J90*L90*O90</f>
        <v>4564440</v>
      </c>
      <c r="S90" s="55"/>
      <c r="T90" s="52"/>
    </row>
    <row r="91" spans="1:20" s="26" customFormat="1" ht="15" customHeight="1" x14ac:dyDescent="0.15">
      <c r="A91" s="100"/>
      <c r="B91" s="100"/>
      <c r="C91" s="102"/>
      <c r="D91" s="107"/>
      <c r="E91" s="114"/>
      <c r="F91" s="114"/>
      <c r="G91" s="109"/>
      <c r="H91" s="110"/>
      <c r="I91" s="18" t="s">
        <v>132</v>
      </c>
      <c r="J91" s="22">
        <v>50000</v>
      </c>
      <c r="K91" s="23" t="s">
        <v>15</v>
      </c>
      <c r="L91" s="22">
        <v>186</v>
      </c>
      <c r="M91" s="22" t="s">
        <v>16</v>
      </c>
      <c r="N91" s="22" t="s">
        <v>15</v>
      </c>
      <c r="O91" s="22">
        <v>2</v>
      </c>
      <c r="P91" s="22" t="s">
        <v>19</v>
      </c>
      <c r="Q91" s="23" t="s">
        <v>18</v>
      </c>
      <c r="R91" s="24">
        <f>J91*L91*O91</f>
        <v>18600000</v>
      </c>
      <c r="S91" s="55"/>
      <c r="T91" s="52"/>
    </row>
    <row r="92" spans="1:20" s="26" customFormat="1" ht="15" customHeight="1" x14ac:dyDescent="0.15">
      <c r="A92" s="100"/>
      <c r="B92" s="100"/>
      <c r="C92" s="102"/>
      <c r="D92" s="107"/>
      <c r="E92" s="114"/>
      <c r="F92" s="114"/>
      <c r="G92" s="109"/>
      <c r="H92" s="110"/>
      <c r="I92" s="18"/>
      <c r="J92" s="25"/>
      <c r="K92" s="23"/>
      <c r="L92" s="22"/>
      <c r="M92" s="22"/>
      <c r="N92" s="22"/>
      <c r="O92" s="22"/>
      <c r="P92" s="22"/>
      <c r="Q92" s="23"/>
      <c r="R92" s="24"/>
      <c r="S92" s="55"/>
      <c r="T92" s="52"/>
    </row>
    <row r="93" spans="1:20" s="26" customFormat="1" ht="15" customHeight="1" x14ac:dyDescent="0.15">
      <c r="A93" s="100"/>
      <c r="B93" s="100"/>
      <c r="C93" s="102"/>
      <c r="D93" s="107"/>
      <c r="E93" s="114"/>
      <c r="F93" s="114"/>
      <c r="G93" s="109"/>
      <c r="H93" s="110"/>
      <c r="I93" s="62" t="s">
        <v>67</v>
      </c>
      <c r="J93" s="63"/>
      <c r="K93" s="60"/>
      <c r="L93" s="59"/>
      <c r="M93" s="59"/>
      <c r="N93" s="59"/>
      <c r="O93" s="59"/>
      <c r="P93" s="59"/>
      <c r="Q93" s="60"/>
      <c r="R93" s="61">
        <f>SUM(R94:R100)</f>
        <v>1116000</v>
      </c>
      <c r="S93" s="55"/>
      <c r="T93" s="52"/>
    </row>
    <row r="94" spans="1:20" s="26" customFormat="1" ht="15" customHeight="1" x14ac:dyDescent="0.15">
      <c r="A94" s="100"/>
      <c r="B94" s="100"/>
      <c r="C94" s="102"/>
      <c r="D94" s="107"/>
      <c r="E94" s="114"/>
      <c r="F94" s="114"/>
      <c r="G94" s="109"/>
      <c r="H94" s="110"/>
      <c r="I94" s="18" t="s">
        <v>40</v>
      </c>
      <c r="J94" s="22">
        <v>100000</v>
      </c>
      <c r="K94" s="23" t="s">
        <v>15</v>
      </c>
      <c r="L94" s="22">
        <v>1</v>
      </c>
      <c r="M94" s="22" t="s">
        <v>19</v>
      </c>
      <c r="N94" s="22"/>
      <c r="O94" s="22"/>
      <c r="P94" s="22"/>
      <c r="Q94" s="23" t="s">
        <v>18</v>
      </c>
      <c r="R94" s="24">
        <f>J94*L94</f>
        <v>100000</v>
      </c>
      <c r="S94" s="55"/>
      <c r="T94" s="52"/>
    </row>
    <row r="95" spans="1:20" s="26" customFormat="1" ht="15" customHeight="1" x14ac:dyDescent="0.15">
      <c r="A95" s="100"/>
      <c r="B95" s="100"/>
      <c r="C95" s="102"/>
      <c r="D95" s="107"/>
      <c r="E95" s="114"/>
      <c r="F95" s="114"/>
      <c r="G95" s="109"/>
      <c r="H95" s="110"/>
      <c r="I95" s="18" t="s">
        <v>118</v>
      </c>
      <c r="J95" s="22">
        <v>30000</v>
      </c>
      <c r="K95" s="23" t="s">
        <v>15</v>
      </c>
      <c r="L95" s="22">
        <v>12</v>
      </c>
      <c r="M95" s="22" t="s">
        <v>16</v>
      </c>
      <c r="N95" s="22" t="s">
        <v>15</v>
      </c>
      <c r="O95" s="22">
        <v>1</v>
      </c>
      <c r="P95" s="22" t="s">
        <v>19</v>
      </c>
      <c r="Q95" s="23" t="s">
        <v>18</v>
      </c>
      <c r="R95" s="24">
        <f>J95*L95*O95</f>
        <v>360000</v>
      </c>
      <c r="S95" s="55"/>
      <c r="T95" s="52"/>
    </row>
    <row r="96" spans="1:20" s="26" customFormat="1" ht="15" customHeight="1" x14ac:dyDescent="0.15">
      <c r="A96" s="100"/>
      <c r="B96" s="100"/>
      <c r="C96" s="102"/>
      <c r="D96" s="107"/>
      <c r="E96" s="114"/>
      <c r="F96" s="114"/>
      <c r="G96" s="109"/>
      <c r="H96" s="110"/>
      <c r="I96" s="18" t="s">
        <v>119</v>
      </c>
      <c r="J96" s="22">
        <v>15000</v>
      </c>
      <c r="K96" s="23" t="s">
        <v>15</v>
      </c>
      <c r="L96" s="22">
        <v>12</v>
      </c>
      <c r="M96" s="22" t="s">
        <v>16</v>
      </c>
      <c r="N96" s="22" t="s">
        <v>15</v>
      </c>
      <c r="O96" s="22">
        <v>1</v>
      </c>
      <c r="P96" s="22" t="s">
        <v>19</v>
      </c>
      <c r="Q96" s="23" t="s">
        <v>18</v>
      </c>
      <c r="R96" s="24">
        <f>J96*L96*O96</f>
        <v>180000</v>
      </c>
      <c r="S96" s="55"/>
      <c r="T96" s="52"/>
    </row>
    <row r="97" spans="1:20" s="26" customFormat="1" ht="15" customHeight="1" x14ac:dyDescent="0.15">
      <c r="A97" s="100"/>
      <c r="B97" s="100"/>
      <c r="C97" s="102"/>
      <c r="D97" s="107"/>
      <c r="E97" s="114"/>
      <c r="F97" s="114"/>
      <c r="G97" s="109"/>
      <c r="H97" s="110"/>
      <c r="I97" s="18" t="s">
        <v>120</v>
      </c>
      <c r="J97" s="22">
        <v>8000</v>
      </c>
      <c r="K97" s="23" t="s">
        <v>15</v>
      </c>
      <c r="L97" s="22">
        <v>12</v>
      </c>
      <c r="M97" s="22" t="s">
        <v>16</v>
      </c>
      <c r="N97" s="22" t="s">
        <v>15</v>
      </c>
      <c r="O97" s="22">
        <v>1</v>
      </c>
      <c r="P97" s="22" t="s">
        <v>19</v>
      </c>
      <c r="Q97" s="23" t="s">
        <v>18</v>
      </c>
      <c r="R97" s="24">
        <f>J97*L97*O97</f>
        <v>96000</v>
      </c>
      <c r="S97" s="55"/>
      <c r="T97" s="52"/>
    </row>
    <row r="98" spans="1:20" s="26" customFormat="1" ht="15" customHeight="1" x14ac:dyDescent="0.15">
      <c r="A98" s="100"/>
      <c r="B98" s="100"/>
      <c r="C98" s="102"/>
      <c r="D98" s="107"/>
      <c r="E98" s="114"/>
      <c r="F98" s="114"/>
      <c r="G98" s="109"/>
      <c r="H98" s="110"/>
      <c r="I98" s="18" t="s">
        <v>121</v>
      </c>
      <c r="J98" s="22">
        <v>30000</v>
      </c>
      <c r="K98" s="23" t="s">
        <v>15</v>
      </c>
      <c r="L98" s="22">
        <v>10</v>
      </c>
      <c r="M98" s="22" t="s">
        <v>16</v>
      </c>
      <c r="N98" s="22" t="s">
        <v>15</v>
      </c>
      <c r="O98" s="22">
        <v>1</v>
      </c>
      <c r="P98" s="22" t="s">
        <v>19</v>
      </c>
      <c r="Q98" s="23" t="s">
        <v>18</v>
      </c>
      <c r="R98" s="24">
        <f>J98*L98*O98</f>
        <v>300000</v>
      </c>
      <c r="S98" s="55"/>
      <c r="T98" s="52"/>
    </row>
    <row r="99" spans="1:20" s="26" customFormat="1" ht="15" customHeight="1" x14ac:dyDescent="0.15">
      <c r="A99" s="100"/>
      <c r="B99" s="100"/>
      <c r="C99" s="102"/>
      <c r="D99" s="107"/>
      <c r="E99" s="114"/>
      <c r="F99" s="114"/>
      <c r="G99" s="109"/>
      <c r="H99" s="110"/>
      <c r="I99" s="18" t="s">
        <v>122</v>
      </c>
      <c r="J99" s="22">
        <v>50000</v>
      </c>
      <c r="K99" s="23" t="s">
        <v>15</v>
      </c>
      <c r="L99" s="22">
        <v>1</v>
      </c>
      <c r="M99" s="22" t="s">
        <v>19</v>
      </c>
      <c r="N99" s="22"/>
      <c r="O99" s="22"/>
      <c r="P99" s="22"/>
      <c r="Q99" s="23" t="s">
        <v>18</v>
      </c>
      <c r="R99" s="24">
        <f>J99*L99</f>
        <v>50000</v>
      </c>
      <c r="S99" s="55"/>
      <c r="T99" s="52"/>
    </row>
    <row r="100" spans="1:20" s="26" customFormat="1" ht="15" customHeight="1" x14ac:dyDescent="0.15">
      <c r="A100" s="100"/>
      <c r="B100" s="100"/>
      <c r="C100" s="102"/>
      <c r="D100" s="107"/>
      <c r="E100" s="114"/>
      <c r="F100" s="114"/>
      <c r="G100" s="109"/>
      <c r="H100" s="110"/>
      <c r="I100" s="18" t="s">
        <v>123</v>
      </c>
      <c r="J100" s="22">
        <v>30000</v>
      </c>
      <c r="K100" s="23" t="s">
        <v>15</v>
      </c>
      <c r="L100" s="22">
        <v>1</v>
      </c>
      <c r="M100" s="22" t="s">
        <v>19</v>
      </c>
      <c r="N100" s="22"/>
      <c r="O100" s="22"/>
      <c r="P100" s="22"/>
      <c r="Q100" s="23" t="s">
        <v>18</v>
      </c>
      <c r="R100" s="24">
        <f>J100*L100</f>
        <v>30000</v>
      </c>
      <c r="S100" s="55"/>
      <c r="T100" s="52"/>
    </row>
    <row r="101" spans="1:20" s="26" customFormat="1" ht="15" customHeight="1" x14ac:dyDescent="0.15">
      <c r="A101" s="100"/>
      <c r="B101" s="100"/>
      <c r="C101" s="102"/>
      <c r="D101" s="107"/>
      <c r="E101" s="114"/>
      <c r="F101" s="114"/>
      <c r="G101" s="109"/>
      <c r="H101" s="110"/>
      <c r="I101" s="18"/>
      <c r="J101" s="22"/>
      <c r="K101" s="23"/>
      <c r="L101" s="22"/>
      <c r="M101" s="22"/>
      <c r="N101" s="22"/>
      <c r="O101" s="22"/>
      <c r="P101" s="22"/>
      <c r="Q101" s="23"/>
      <c r="R101" s="24"/>
      <c r="S101" s="55"/>
      <c r="T101" s="52"/>
    </row>
    <row r="102" spans="1:20" s="26" customFormat="1" ht="15" customHeight="1" x14ac:dyDescent="0.15">
      <c r="A102" s="100"/>
      <c r="B102" s="100"/>
      <c r="C102" s="102"/>
      <c r="D102" s="107"/>
      <c r="E102" s="114"/>
      <c r="F102" s="114"/>
      <c r="G102" s="109"/>
      <c r="H102" s="110"/>
      <c r="I102" s="62" t="s">
        <v>70</v>
      </c>
      <c r="J102" s="59"/>
      <c r="K102" s="59"/>
      <c r="L102" s="59"/>
      <c r="M102" s="59"/>
      <c r="N102" s="59"/>
      <c r="O102" s="59"/>
      <c r="P102" s="59"/>
      <c r="Q102" s="60"/>
      <c r="R102" s="61">
        <f>SUM(R103:R107)</f>
        <v>9910000</v>
      </c>
      <c r="S102" s="55"/>
      <c r="T102" s="52"/>
    </row>
    <row r="103" spans="1:20" s="26" customFormat="1" ht="15" customHeight="1" x14ac:dyDescent="0.15">
      <c r="A103" s="100"/>
      <c r="B103" s="100"/>
      <c r="C103" s="102"/>
      <c r="D103" s="107"/>
      <c r="E103" s="114"/>
      <c r="F103" s="114"/>
      <c r="G103" s="114"/>
      <c r="H103" s="110"/>
      <c r="I103" s="18" t="s">
        <v>41</v>
      </c>
      <c r="J103" s="22">
        <v>35000</v>
      </c>
      <c r="K103" s="23" t="s">
        <v>15</v>
      </c>
      <c r="L103" s="23">
        <v>186</v>
      </c>
      <c r="M103" s="25" t="s">
        <v>16</v>
      </c>
      <c r="N103" s="22" t="s">
        <v>15</v>
      </c>
      <c r="O103" s="23">
        <v>1</v>
      </c>
      <c r="P103" s="23" t="s">
        <v>19</v>
      </c>
      <c r="Q103" s="23" t="s">
        <v>18</v>
      </c>
      <c r="R103" s="24">
        <f>J103*L103*O103</f>
        <v>6510000</v>
      </c>
      <c r="S103" s="55"/>
      <c r="T103" s="52"/>
    </row>
    <row r="104" spans="1:20" s="26" customFormat="1" ht="15" customHeight="1" x14ac:dyDescent="0.15">
      <c r="A104" s="100"/>
      <c r="B104" s="100"/>
      <c r="C104" s="102"/>
      <c r="D104" s="107"/>
      <c r="E104" s="114"/>
      <c r="F104" s="114"/>
      <c r="G104" s="109"/>
      <c r="H104" s="110"/>
      <c r="I104" s="18" t="s">
        <v>42</v>
      </c>
      <c r="J104" s="22">
        <v>100000</v>
      </c>
      <c r="K104" s="23" t="s">
        <v>15</v>
      </c>
      <c r="L104" s="22">
        <v>16</v>
      </c>
      <c r="M104" s="22" t="s">
        <v>16</v>
      </c>
      <c r="N104" s="22"/>
      <c r="O104" s="22"/>
      <c r="P104" s="22" t="s">
        <v>19</v>
      </c>
      <c r="Q104" s="23" t="s">
        <v>18</v>
      </c>
      <c r="R104" s="24">
        <f>J104*L104</f>
        <v>1600000</v>
      </c>
      <c r="S104" s="55"/>
      <c r="T104" s="52"/>
    </row>
    <row r="105" spans="1:20" s="26" customFormat="1" ht="15" customHeight="1" x14ac:dyDescent="0.15">
      <c r="A105" s="100"/>
      <c r="B105" s="100"/>
      <c r="C105" s="102"/>
      <c r="D105" s="107"/>
      <c r="E105" s="114"/>
      <c r="F105" s="114"/>
      <c r="G105" s="109"/>
      <c r="H105" s="110"/>
      <c r="I105" s="18" t="s">
        <v>43</v>
      </c>
      <c r="J105" s="22">
        <v>40000</v>
      </c>
      <c r="K105" s="23" t="s">
        <v>15</v>
      </c>
      <c r="L105" s="22">
        <v>10</v>
      </c>
      <c r="M105" s="22" t="s">
        <v>16</v>
      </c>
      <c r="N105" s="22"/>
      <c r="O105" s="22"/>
      <c r="P105" s="22"/>
      <c r="Q105" s="23" t="s">
        <v>18</v>
      </c>
      <c r="R105" s="24">
        <f>J105*L105</f>
        <v>400000</v>
      </c>
      <c r="S105" s="55"/>
      <c r="T105" s="52"/>
    </row>
    <row r="106" spans="1:20" s="26" customFormat="1" ht="15" customHeight="1" x14ac:dyDescent="0.15">
      <c r="A106" s="100"/>
      <c r="B106" s="100"/>
      <c r="C106" s="102"/>
      <c r="D106" s="107"/>
      <c r="E106" s="114"/>
      <c r="F106" s="114"/>
      <c r="G106" s="109"/>
      <c r="H106" s="110"/>
      <c r="I106" s="18" t="s">
        <v>105</v>
      </c>
      <c r="J106" s="22">
        <v>6000</v>
      </c>
      <c r="K106" s="23" t="s">
        <v>15</v>
      </c>
      <c r="L106" s="22">
        <v>200</v>
      </c>
      <c r="M106" s="22" t="s">
        <v>23</v>
      </c>
      <c r="N106" s="22"/>
      <c r="O106" s="22"/>
      <c r="P106" s="22"/>
      <c r="Q106" s="23" t="s">
        <v>18</v>
      </c>
      <c r="R106" s="24">
        <f>J106*L106</f>
        <v>1200000</v>
      </c>
      <c r="S106" s="55"/>
      <c r="T106" s="52"/>
    </row>
    <row r="107" spans="1:20" s="26" customFormat="1" ht="15" customHeight="1" x14ac:dyDescent="0.15">
      <c r="A107" s="100"/>
      <c r="B107" s="100"/>
      <c r="C107" s="102"/>
      <c r="D107" s="107"/>
      <c r="E107" s="114"/>
      <c r="F107" s="114"/>
      <c r="G107" s="109"/>
      <c r="H107" s="110"/>
      <c r="I107" s="18" t="s">
        <v>68</v>
      </c>
      <c r="J107" s="22">
        <v>200000</v>
      </c>
      <c r="K107" s="23" t="s">
        <v>45</v>
      </c>
      <c r="L107" s="22">
        <v>1</v>
      </c>
      <c r="M107" s="22" t="s">
        <v>47</v>
      </c>
      <c r="N107" s="22"/>
      <c r="O107" s="22"/>
      <c r="P107" s="22"/>
      <c r="Q107" s="23" t="s">
        <v>69</v>
      </c>
      <c r="R107" s="24">
        <f>J107*L107</f>
        <v>200000</v>
      </c>
      <c r="S107" s="55"/>
      <c r="T107" s="52"/>
    </row>
    <row r="108" spans="1:20" s="26" customFormat="1" ht="15" customHeight="1" x14ac:dyDescent="0.15">
      <c r="A108" s="100"/>
      <c r="B108" s="100"/>
      <c r="C108" s="102"/>
      <c r="D108" s="107"/>
      <c r="E108" s="114"/>
      <c r="F108" s="114"/>
      <c r="G108" s="109"/>
      <c r="H108" s="110"/>
      <c r="I108" s="18"/>
      <c r="J108" s="22"/>
      <c r="K108" s="23"/>
      <c r="L108" s="22"/>
      <c r="M108" s="22"/>
      <c r="N108" s="22"/>
      <c r="O108" s="22"/>
      <c r="P108" s="22"/>
      <c r="Q108" s="23"/>
      <c r="R108" s="24"/>
      <c r="S108" s="55"/>
      <c r="T108" s="52"/>
    </row>
    <row r="109" spans="1:20" s="26" customFormat="1" ht="15" customHeight="1" x14ac:dyDescent="0.15">
      <c r="A109" s="100"/>
      <c r="B109" s="100"/>
      <c r="C109" s="102"/>
      <c r="D109" s="107"/>
      <c r="E109" s="114"/>
      <c r="F109" s="114"/>
      <c r="G109" s="109"/>
      <c r="H109" s="110"/>
      <c r="I109" s="62" t="s">
        <v>112</v>
      </c>
      <c r="J109" s="59"/>
      <c r="K109" s="59"/>
      <c r="L109" s="59"/>
      <c r="M109" s="59"/>
      <c r="N109" s="59"/>
      <c r="O109" s="59"/>
      <c r="P109" s="59"/>
      <c r="Q109" s="60"/>
      <c r="R109" s="61">
        <f>SUM(R110:R119)</f>
        <v>25385000</v>
      </c>
      <c r="S109" s="55"/>
      <c r="T109" s="52"/>
    </row>
    <row r="110" spans="1:20" s="26" customFormat="1" ht="15" customHeight="1" x14ac:dyDescent="0.15">
      <c r="A110" s="100"/>
      <c r="B110" s="100"/>
      <c r="C110" s="102"/>
      <c r="D110" s="107"/>
      <c r="E110" s="114"/>
      <c r="F110" s="114"/>
      <c r="G110" s="109"/>
      <c r="H110" s="110"/>
      <c r="I110" s="117" t="s">
        <v>106</v>
      </c>
      <c r="J110" s="118">
        <v>30000</v>
      </c>
      <c r="K110" s="119" t="s">
        <v>15</v>
      </c>
      <c r="L110" s="119">
        <v>45</v>
      </c>
      <c r="M110" s="120" t="s">
        <v>16</v>
      </c>
      <c r="N110" s="118" t="s">
        <v>15</v>
      </c>
      <c r="O110" s="119">
        <v>1</v>
      </c>
      <c r="P110" s="119" t="s">
        <v>19</v>
      </c>
      <c r="Q110" s="119" t="s">
        <v>18</v>
      </c>
      <c r="R110" s="24">
        <f t="shared" ref="R110:R116" si="1">J110*L110*O110</f>
        <v>1350000</v>
      </c>
      <c r="S110" s="55"/>
      <c r="T110" s="52"/>
    </row>
    <row r="111" spans="1:20" s="26" customFormat="1" ht="15" customHeight="1" x14ac:dyDescent="0.15">
      <c r="A111" s="100"/>
      <c r="B111" s="100"/>
      <c r="C111" s="102"/>
      <c r="D111" s="107"/>
      <c r="E111" s="114"/>
      <c r="F111" s="114"/>
      <c r="G111" s="109"/>
      <c r="H111" s="110"/>
      <c r="I111" s="117" t="s">
        <v>107</v>
      </c>
      <c r="J111" s="118">
        <v>3000</v>
      </c>
      <c r="K111" s="119" t="s">
        <v>15</v>
      </c>
      <c r="L111" s="119">
        <v>45</v>
      </c>
      <c r="M111" s="120" t="s">
        <v>16</v>
      </c>
      <c r="N111" s="118" t="s">
        <v>15</v>
      </c>
      <c r="O111" s="119">
        <v>1</v>
      </c>
      <c r="P111" s="119" t="s">
        <v>19</v>
      </c>
      <c r="Q111" s="119" t="s">
        <v>18</v>
      </c>
      <c r="R111" s="24">
        <f t="shared" si="1"/>
        <v>135000</v>
      </c>
      <c r="S111" s="55"/>
      <c r="T111" s="52"/>
    </row>
    <row r="112" spans="1:20" s="26" customFormat="1" ht="15" customHeight="1" x14ac:dyDescent="0.15">
      <c r="A112" s="100"/>
      <c r="B112" s="100"/>
      <c r="C112" s="102"/>
      <c r="D112" s="107"/>
      <c r="E112" s="114"/>
      <c r="F112" s="114"/>
      <c r="G112" s="109"/>
      <c r="H112" s="110"/>
      <c r="I112" s="117" t="s">
        <v>108</v>
      </c>
      <c r="J112" s="118">
        <v>150000</v>
      </c>
      <c r="K112" s="119" t="s">
        <v>15</v>
      </c>
      <c r="L112" s="118">
        <v>1</v>
      </c>
      <c r="M112" s="118" t="s">
        <v>19</v>
      </c>
      <c r="N112" s="118"/>
      <c r="O112" s="118"/>
      <c r="P112" s="118"/>
      <c r="Q112" s="119" t="s">
        <v>18</v>
      </c>
      <c r="R112" s="24">
        <f>J112*L112</f>
        <v>150000</v>
      </c>
      <c r="S112" s="55"/>
      <c r="T112" s="52"/>
    </row>
    <row r="113" spans="1:20" s="26" customFormat="1" ht="15" customHeight="1" x14ac:dyDescent="0.15">
      <c r="A113" s="100"/>
      <c r="B113" s="100"/>
      <c r="C113" s="102"/>
      <c r="D113" s="107"/>
      <c r="E113" s="114"/>
      <c r="F113" s="114"/>
      <c r="G113" s="109"/>
      <c r="H113" s="110"/>
      <c r="I113" s="117" t="s">
        <v>109</v>
      </c>
      <c r="J113" s="118">
        <v>30000</v>
      </c>
      <c r="K113" s="119" t="s">
        <v>15</v>
      </c>
      <c r="L113" s="118">
        <v>2</v>
      </c>
      <c r="M113" s="118" t="s">
        <v>16</v>
      </c>
      <c r="N113" s="118"/>
      <c r="O113" s="118"/>
      <c r="P113" s="118"/>
      <c r="Q113" s="119" t="s">
        <v>69</v>
      </c>
      <c r="R113" s="24">
        <f>J113*L113</f>
        <v>60000</v>
      </c>
      <c r="S113" s="55"/>
      <c r="T113" s="52"/>
    </row>
    <row r="114" spans="1:20" s="26" customFormat="1" ht="15" customHeight="1" x14ac:dyDescent="0.15">
      <c r="A114" s="100"/>
      <c r="B114" s="100"/>
      <c r="C114" s="102"/>
      <c r="D114" s="107"/>
      <c r="E114" s="114"/>
      <c r="F114" s="114"/>
      <c r="G114" s="109"/>
      <c r="H114" s="110"/>
      <c r="I114" s="117" t="s">
        <v>126</v>
      </c>
      <c r="J114" s="118">
        <v>30000</v>
      </c>
      <c r="K114" s="119" t="s">
        <v>15</v>
      </c>
      <c r="L114" s="118">
        <v>1</v>
      </c>
      <c r="M114" s="118" t="s">
        <v>19</v>
      </c>
      <c r="N114" s="118"/>
      <c r="O114" s="118"/>
      <c r="P114" s="118"/>
      <c r="Q114" s="119" t="s">
        <v>69</v>
      </c>
      <c r="R114" s="24">
        <f>J114*L114</f>
        <v>30000</v>
      </c>
      <c r="S114" s="55"/>
      <c r="T114" s="52"/>
    </row>
    <row r="115" spans="1:20" s="26" customFormat="1" ht="15" customHeight="1" x14ac:dyDescent="0.15">
      <c r="A115" s="100"/>
      <c r="B115" s="100"/>
      <c r="C115" s="102"/>
      <c r="D115" s="107"/>
      <c r="E115" s="114"/>
      <c r="F115" s="114"/>
      <c r="G115" s="109"/>
      <c r="H115" s="110"/>
      <c r="I115" s="117" t="s">
        <v>127</v>
      </c>
      <c r="J115" s="118">
        <v>30000</v>
      </c>
      <c r="K115" s="119" t="s">
        <v>15</v>
      </c>
      <c r="L115" s="118">
        <v>1</v>
      </c>
      <c r="M115" s="118" t="s">
        <v>110</v>
      </c>
      <c r="N115" s="118" t="s">
        <v>15</v>
      </c>
      <c r="O115" s="118">
        <v>1</v>
      </c>
      <c r="P115" s="118" t="s">
        <v>19</v>
      </c>
      <c r="Q115" s="119" t="s">
        <v>18</v>
      </c>
      <c r="R115" s="24">
        <f t="shared" si="1"/>
        <v>30000</v>
      </c>
      <c r="S115" s="55"/>
      <c r="T115" s="52"/>
    </row>
    <row r="116" spans="1:20" s="26" customFormat="1" ht="15" customHeight="1" x14ac:dyDescent="0.15">
      <c r="A116" s="100"/>
      <c r="B116" s="100"/>
      <c r="C116" s="102"/>
      <c r="D116" s="107"/>
      <c r="E116" s="114"/>
      <c r="F116" s="114"/>
      <c r="G116" s="109"/>
      <c r="H116" s="110"/>
      <c r="I116" s="117" t="s">
        <v>128</v>
      </c>
      <c r="J116" s="118">
        <v>20000</v>
      </c>
      <c r="K116" s="119" t="s">
        <v>15</v>
      </c>
      <c r="L116" s="118">
        <v>228</v>
      </c>
      <c r="M116" s="118" t="s">
        <v>16</v>
      </c>
      <c r="N116" s="118" t="s">
        <v>45</v>
      </c>
      <c r="O116" s="118">
        <v>2</v>
      </c>
      <c r="P116" s="118" t="s">
        <v>48</v>
      </c>
      <c r="Q116" s="119" t="s">
        <v>18</v>
      </c>
      <c r="R116" s="24">
        <f t="shared" si="1"/>
        <v>9120000</v>
      </c>
      <c r="S116" s="55"/>
      <c r="T116" s="52"/>
    </row>
    <row r="117" spans="1:20" s="26" customFormat="1" ht="15" customHeight="1" x14ac:dyDescent="0.15">
      <c r="A117" s="100"/>
      <c r="B117" s="100"/>
      <c r="C117" s="102"/>
      <c r="D117" s="107"/>
      <c r="E117" s="114"/>
      <c r="F117" s="114"/>
      <c r="G117" s="109"/>
      <c r="H117" s="110"/>
      <c r="I117" s="117" t="s">
        <v>129</v>
      </c>
      <c r="J117" s="118">
        <v>30000</v>
      </c>
      <c r="K117" s="119" t="s">
        <v>15</v>
      </c>
      <c r="L117" s="118">
        <v>1</v>
      </c>
      <c r="M117" s="118" t="s">
        <v>110</v>
      </c>
      <c r="N117" s="118"/>
      <c r="O117" s="118"/>
      <c r="P117" s="118"/>
      <c r="Q117" s="119" t="s">
        <v>69</v>
      </c>
      <c r="R117" s="24">
        <f>J117*L117</f>
        <v>30000</v>
      </c>
      <c r="S117" s="55"/>
      <c r="T117" s="52"/>
    </row>
    <row r="118" spans="1:20" s="26" customFormat="1" ht="15" customHeight="1" x14ac:dyDescent="0.15">
      <c r="A118" s="100"/>
      <c r="B118" s="100"/>
      <c r="C118" s="102"/>
      <c r="D118" s="107"/>
      <c r="E118" s="114"/>
      <c r="F118" s="114"/>
      <c r="G118" s="109"/>
      <c r="H118" s="110"/>
      <c r="I118" s="117" t="s">
        <v>130</v>
      </c>
      <c r="J118" s="118">
        <v>10000</v>
      </c>
      <c r="K118" s="119" t="s">
        <v>15</v>
      </c>
      <c r="L118" s="118">
        <v>8</v>
      </c>
      <c r="M118" s="118" t="s">
        <v>111</v>
      </c>
      <c r="N118" s="118" t="s">
        <v>15</v>
      </c>
      <c r="O118" s="118">
        <v>10</v>
      </c>
      <c r="P118" s="118" t="s">
        <v>17</v>
      </c>
      <c r="Q118" s="119" t="s">
        <v>18</v>
      </c>
      <c r="R118" s="24">
        <f t="shared" ref="R118:R119" si="2">J118*L118*O118</f>
        <v>800000</v>
      </c>
      <c r="S118" s="55"/>
      <c r="T118" s="52"/>
    </row>
    <row r="119" spans="1:20" s="26" customFormat="1" ht="15" customHeight="1" x14ac:dyDescent="0.15">
      <c r="A119" s="100"/>
      <c r="B119" s="100"/>
      <c r="C119" s="102"/>
      <c r="D119" s="107"/>
      <c r="E119" s="114"/>
      <c r="F119" s="114"/>
      <c r="G119" s="109"/>
      <c r="H119" s="110"/>
      <c r="I119" s="117" t="s">
        <v>131</v>
      </c>
      <c r="J119" s="118">
        <v>30000</v>
      </c>
      <c r="K119" s="119" t="s">
        <v>15</v>
      </c>
      <c r="L119" s="118">
        <v>228</v>
      </c>
      <c r="M119" s="118" t="s">
        <v>16</v>
      </c>
      <c r="N119" s="118" t="s">
        <v>15</v>
      </c>
      <c r="O119" s="118">
        <v>2</v>
      </c>
      <c r="P119" s="118" t="s">
        <v>48</v>
      </c>
      <c r="Q119" s="119" t="s">
        <v>18</v>
      </c>
      <c r="R119" s="24">
        <f t="shared" si="2"/>
        <v>13680000</v>
      </c>
      <c r="S119" s="55"/>
      <c r="T119" s="52"/>
    </row>
    <row r="120" spans="1:20" s="26" customFormat="1" ht="15" customHeight="1" x14ac:dyDescent="0.15">
      <c r="A120" s="100"/>
      <c r="B120" s="100"/>
      <c r="C120" s="102"/>
      <c r="D120" s="107"/>
      <c r="E120" s="114"/>
      <c r="F120" s="114"/>
      <c r="G120" s="109"/>
      <c r="H120" s="110"/>
      <c r="I120" s="18"/>
      <c r="J120" s="25"/>
      <c r="K120" s="23"/>
      <c r="L120" s="22"/>
      <c r="M120" s="22"/>
      <c r="N120" s="22"/>
      <c r="O120" s="22"/>
      <c r="P120" s="22"/>
      <c r="Q120" s="23"/>
      <c r="R120" s="24"/>
      <c r="S120" s="55"/>
      <c r="T120" s="52"/>
    </row>
    <row r="121" spans="1:20" s="26" customFormat="1" ht="15" customHeight="1" x14ac:dyDescent="0.15">
      <c r="A121" s="100"/>
      <c r="B121" s="100"/>
      <c r="C121" s="102"/>
      <c r="D121" s="107"/>
      <c r="E121" s="114"/>
      <c r="F121" s="114"/>
      <c r="G121" s="109"/>
      <c r="H121" s="110"/>
      <c r="I121" s="62" t="s">
        <v>44</v>
      </c>
      <c r="J121" s="22">
        <v>200000</v>
      </c>
      <c r="K121" s="22" t="s">
        <v>76</v>
      </c>
      <c r="L121" s="22">
        <v>1</v>
      </c>
      <c r="M121" s="22" t="s">
        <v>75</v>
      </c>
      <c r="N121" s="22"/>
      <c r="O121" s="22"/>
      <c r="P121" s="22"/>
      <c r="Q121" s="23" t="s">
        <v>18</v>
      </c>
      <c r="R121" s="61">
        <f>J121*L121</f>
        <v>200000</v>
      </c>
      <c r="S121" s="55"/>
      <c r="T121" s="52"/>
    </row>
    <row r="122" spans="1:20" s="26" customFormat="1" ht="15" customHeight="1" x14ac:dyDescent="0.15">
      <c r="A122" s="18"/>
      <c r="B122" s="100"/>
      <c r="C122" s="111"/>
      <c r="D122" s="111"/>
      <c r="E122" s="111"/>
      <c r="F122" s="111"/>
      <c r="G122" s="111"/>
      <c r="H122" s="111"/>
      <c r="I122" s="58" t="s">
        <v>113</v>
      </c>
      <c r="J122" s="22">
        <v>100000</v>
      </c>
      <c r="K122" s="22" t="s">
        <v>15</v>
      </c>
      <c r="L122" s="22">
        <v>2</v>
      </c>
      <c r="M122" s="22" t="s">
        <v>16</v>
      </c>
      <c r="N122" s="22" t="s">
        <v>15</v>
      </c>
      <c r="O122" s="22">
        <v>2</v>
      </c>
      <c r="P122" s="22" t="s">
        <v>19</v>
      </c>
      <c r="Q122" s="23" t="s">
        <v>18</v>
      </c>
      <c r="R122" s="61">
        <f>J122*L122*O122</f>
        <v>400000</v>
      </c>
      <c r="S122" s="55"/>
      <c r="T122" s="52"/>
    </row>
    <row r="123" spans="1:20" s="26" customFormat="1" ht="15" customHeight="1" x14ac:dyDescent="0.15">
      <c r="A123" s="18"/>
      <c r="B123" s="100"/>
      <c r="C123" s="122"/>
      <c r="D123" s="312"/>
      <c r="E123" s="111"/>
      <c r="F123" s="111"/>
      <c r="G123" s="111"/>
      <c r="H123" s="111"/>
      <c r="I123" s="58" t="s">
        <v>24</v>
      </c>
      <c r="J123" s="22"/>
      <c r="K123" s="22"/>
      <c r="L123" s="22"/>
      <c r="M123" s="22"/>
      <c r="N123" s="22"/>
      <c r="O123" s="22"/>
      <c r="P123" s="22"/>
      <c r="Q123" s="23"/>
      <c r="R123" s="61">
        <f>436000000</f>
        <v>436000000</v>
      </c>
      <c r="S123" s="55"/>
      <c r="T123" s="52"/>
    </row>
    <row r="124" spans="1:20" s="26" customFormat="1" ht="15" customHeight="1" x14ac:dyDescent="0.15">
      <c r="A124" s="100"/>
      <c r="B124" s="100"/>
      <c r="C124" s="121"/>
      <c r="D124" s="316"/>
      <c r="E124" s="115"/>
      <c r="F124" s="115"/>
      <c r="G124" s="125"/>
      <c r="H124" s="123"/>
      <c r="I124" s="124"/>
      <c r="J124" s="28"/>
      <c r="K124" s="28"/>
      <c r="L124" s="28"/>
      <c r="M124" s="28"/>
      <c r="N124" s="28"/>
      <c r="O124" s="28"/>
      <c r="P124" s="28"/>
      <c r="Q124" s="29"/>
      <c r="R124" s="116"/>
      <c r="S124" s="55"/>
      <c r="T124" s="52"/>
    </row>
    <row r="125" spans="1:20" s="26" customFormat="1" ht="14.25" customHeight="1" x14ac:dyDescent="0.15">
      <c r="A125" s="18"/>
      <c r="B125" s="100"/>
      <c r="C125" s="315" t="s">
        <v>133</v>
      </c>
      <c r="D125" s="127"/>
      <c r="E125" s="317"/>
      <c r="F125" s="307">
        <f>R126/1000</f>
        <v>143880.152</v>
      </c>
      <c r="G125" s="309">
        <f>F125-E125</f>
        <v>143880.152</v>
      </c>
      <c r="H125" s="294" t="e">
        <f>G125/(E125+E127)</f>
        <v>#DIV/0!</v>
      </c>
      <c r="I125" s="80"/>
      <c r="J125" s="19"/>
      <c r="K125" s="19"/>
      <c r="L125" s="19"/>
      <c r="M125" s="19"/>
      <c r="N125" s="19"/>
      <c r="O125" s="19"/>
      <c r="P125" s="19"/>
      <c r="Q125" s="20"/>
      <c r="R125" s="128"/>
      <c r="S125" s="55"/>
      <c r="T125" s="52"/>
    </row>
    <row r="126" spans="1:20" s="26" customFormat="1" ht="15" customHeight="1" x14ac:dyDescent="0.15">
      <c r="A126" s="18"/>
      <c r="B126" s="100"/>
      <c r="C126" s="316"/>
      <c r="D126" s="111"/>
      <c r="E126" s="318"/>
      <c r="F126" s="308"/>
      <c r="G126" s="310"/>
      <c r="H126" s="295"/>
      <c r="I126" s="62"/>
      <c r="J126" s="22"/>
      <c r="K126" s="22"/>
      <c r="L126" s="22"/>
      <c r="M126" s="22"/>
      <c r="N126" s="22"/>
      <c r="O126" s="22"/>
      <c r="P126" s="22"/>
      <c r="Q126" s="23"/>
      <c r="R126" s="61">
        <f>R127</f>
        <v>143880152</v>
      </c>
      <c r="S126" s="55"/>
      <c r="T126" s="52"/>
    </row>
    <row r="127" spans="1:20" s="26" customFormat="1" ht="15" customHeight="1" x14ac:dyDescent="0.15">
      <c r="A127" s="18"/>
      <c r="B127" s="100"/>
      <c r="C127" s="132"/>
      <c r="D127" s="315" t="s">
        <v>133</v>
      </c>
      <c r="E127" s="127"/>
      <c r="F127" s="127"/>
      <c r="G127" s="127"/>
      <c r="H127" s="127"/>
      <c r="I127" s="80" t="s">
        <v>134</v>
      </c>
      <c r="J127" s="19"/>
      <c r="K127" s="19"/>
      <c r="L127" s="19"/>
      <c r="M127" s="19"/>
      <c r="N127" s="19"/>
      <c r="O127" s="19"/>
      <c r="P127" s="19"/>
      <c r="Q127" s="20"/>
      <c r="R127" s="128">
        <f>143880000+152</f>
        <v>143880152</v>
      </c>
      <c r="S127" s="55"/>
      <c r="T127" s="52"/>
    </row>
    <row r="128" spans="1:20" s="26" customFormat="1" ht="15" customHeight="1" x14ac:dyDescent="0.15">
      <c r="A128" s="10"/>
      <c r="B128" s="112"/>
      <c r="C128" s="131"/>
      <c r="D128" s="316"/>
      <c r="E128" s="113"/>
      <c r="F128" s="113"/>
      <c r="G128" s="113"/>
      <c r="H128" s="113"/>
      <c r="I128" s="133"/>
      <c r="J128" s="28"/>
      <c r="K128" s="28"/>
      <c r="L128" s="28"/>
      <c r="M128" s="28"/>
      <c r="N128" s="28"/>
      <c r="O128" s="28"/>
      <c r="P128" s="28"/>
      <c r="Q128" s="29"/>
      <c r="R128" s="116"/>
      <c r="S128" s="55"/>
      <c r="T128" s="52"/>
    </row>
    <row r="129" spans="19:20" s="26" customFormat="1" ht="15" customHeight="1" x14ac:dyDescent="0.15">
      <c r="S129" s="55"/>
      <c r="T129" s="55"/>
    </row>
    <row r="130" spans="19:20" s="26" customFormat="1" ht="15" customHeight="1" x14ac:dyDescent="0.15">
      <c r="S130" s="55"/>
      <c r="T130" s="55"/>
    </row>
    <row r="131" spans="19:20" s="26" customFormat="1" ht="15" customHeight="1" x14ac:dyDescent="0.15">
      <c r="S131" s="55"/>
      <c r="T131" s="55"/>
    </row>
    <row r="132" spans="19:20" s="26" customFormat="1" ht="15" customHeight="1" x14ac:dyDescent="0.15">
      <c r="S132" s="55"/>
      <c r="T132" s="55"/>
    </row>
    <row r="133" spans="19:20" s="26" customFormat="1" ht="15" customHeight="1" x14ac:dyDescent="0.15">
      <c r="S133" s="55"/>
      <c r="T133" s="55"/>
    </row>
    <row r="134" spans="19:20" s="26" customFormat="1" ht="15" customHeight="1" x14ac:dyDescent="0.15">
      <c r="S134" s="55"/>
      <c r="T134" s="55"/>
    </row>
    <row r="135" spans="19:20" s="26" customFormat="1" ht="15" customHeight="1" x14ac:dyDescent="0.15">
      <c r="S135" s="55"/>
      <c r="T135" s="55"/>
    </row>
    <row r="136" spans="19:20" s="26" customFormat="1" ht="15" customHeight="1" x14ac:dyDescent="0.15">
      <c r="S136" s="55"/>
      <c r="T136" s="55"/>
    </row>
    <row r="137" spans="19:20" s="26" customFormat="1" ht="15" customHeight="1" x14ac:dyDescent="0.15">
      <c r="S137" s="55"/>
      <c r="T137" s="55"/>
    </row>
    <row r="138" spans="19:20" s="26" customFormat="1" ht="15" customHeight="1" x14ac:dyDescent="0.15">
      <c r="S138" s="55"/>
      <c r="T138" s="55"/>
    </row>
    <row r="139" spans="19:20" s="26" customFormat="1" ht="15" customHeight="1" x14ac:dyDescent="0.15">
      <c r="S139" s="55"/>
      <c r="T139" s="55"/>
    </row>
    <row r="140" spans="19:20" s="26" customFormat="1" ht="15" customHeight="1" x14ac:dyDescent="0.15">
      <c r="S140" s="55"/>
      <c r="T140" s="55"/>
    </row>
    <row r="141" spans="19:20" s="26" customFormat="1" ht="17.25" customHeight="1" x14ac:dyDescent="0.15">
      <c r="S141" s="55"/>
      <c r="T141" s="55"/>
    </row>
    <row r="142" spans="19:20" s="26" customFormat="1" ht="17.25" customHeight="1" x14ac:dyDescent="0.15">
      <c r="S142" s="55"/>
      <c r="T142" s="55"/>
    </row>
    <row r="143" spans="19:20" s="26" customFormat="1" ht="17.25" customHeight="1" x14ac:dyDescent="0.15">
      <c r="S143" s="55"/>
      <c r="T143" s="55"/>
    </row>
    <row r="144" spans="19:20" s="26" customFormat="1" ht="17.25" customHeight="1" x14ac:dyDescent="0.15">
      <c r="S144" s="55"/>
      <c r="T144" s="55"/>
    </row>
    <row r="145" spans="3:20" s="26" customFormat="1" ht="15" customHeight="1" x14ac:dyDescent="0.15">
      <c r="C145" s="46"/>
      <c r="D145" s="46"/>
      <c r="E145" s="47"/>
      <c r="F145" s="47"/>
      <c r="G145" s="46"/>
      <c r="H145" s="46"/>
      <c r="J145" s="55"/>
      <c r="R145" s="56"/>
      <c r="S145" s="55"/>
      <c r="T145" s="55"/>
    </row>
    <row r="146" spans="3:20" s="26" customFormat="1" ht="15" customHeight="1" x14ac:dyDescent="0.15">
      <c r="C146" s="46"/>
      <c r="D146" s="46"/>
      <c r="E146" s="47"/>
      <c r="F146" s="47"/>
      <c r="G146" s="46"/>
      <c r="H146" s="46"/>
      <c r="J146" s="55"/>
      <c r="R146" s="56"/>
      <c r="S146" s="55"/>
      <c r="T146" s="55"/>
    </row>
    <row r="147" spans="3:20" s="26" customFormat="1" ht="15" customHeight="1" x14ac:dyDescent="0.15">
      <c r="C147" s="46"/>
      <c r="D147" s="46"/>
      <c r="E147" s="47"/>
      <c r="F147" s="47"/>
      <c r="G147" s="46"/>
      <c r="H147" s="46"/>
      <c r="J147" s="55"/>
      <c r="R147" s="56"/>
      <c r="S147" s="55"/>
      <c r="T147" s="55"/>
    </row>
    <row r="148" spans="3:20" s="26" customFormat="1" ht="15" customHeight="1" x14ac:dyDescent="0.15">
      <c r="C148" s="46"/>
      <c r="D148" s="46"/>
      <c r="E148" s="47"/>
      <c r="F148" s="47"/>
      <c r="G148" s="46"/>
      <c r="H148" s="46"/>
      <c r="J148" s="55"/>
      <c r="R148" s="56"/>
      <c r="S148" s="55"/>
      <c r="T148" s="55"/>
    </row>
    <row r="149" spans="3:20" s="26" customFormat="1" ht="15" customHeight="1" x14ac:dyDescent="0.15">
      <c r="C149" s="46"/>
      <c r="D149" s="46"/>
      <c r="E149" s="47"/>
      <c r="F149" s="47"/>
      <c r="G149" s="46"/>
      <c r="H149" s="46"/>
      <c r="J149" s="55"/>
      <c r="R149" s="56"/>
      <c r="S149" s="55"/>
      <c r="T149" s="55"/>
    </row>
    <row r="150" spans="3:20" s="26" customFormat="1" ht="15" customHeight="1" x14ac:dyDescent="0.15">
      <c r="C150" s="46"/>
      <c r="D150" s="46"/>
      <c r="E150" s="47"/>
      <c r="F150" s="47"/>
      <c r="G150" s="46"/>
      <c r="H150" s="46"/>
      <c r="J150" s="55"/>
      <c r="R150" s="56"/>
      <c r="S150" s="55"/>
      <c r="T150" s="55"/>
    </row>
    <row r="151" spans="3:20" s="26" customFormat="1" ht="15" customHeight="1" x14ac:dyDescent="0.15">
      <c r="C151" s="46"/>
      <c r="D151" s="46"/>
      <c r="E151" s="47"/>
      <c r="F151" s="47"/>
      <c r="G151" s="46"/>
      <c r="H151" s="46"/>
      <c r="J151" s="55"/>
      <c r="R151" s="56"/>
      <c r="S151" s="55"/>
      <c r="T151" s="55"/>
    </row>
    <row r="152" spans="3:20" s="26" customFormat="1" ht="15" customHeight="1" x14ac:dyDescent="0.15">
      <c r="C152" s="46"/>
      <c r="D152" s="46"/>
      <c r="E152" s="47"/>
      <c r="F152" s="47"/>
      <c r="G152" s="46"/>
      <c r="H152" s="46"/>
      <c r="J152" s="55"/>
      <c r="R152" s="56"/>
      <c r="S152" s="55"/>
      <c r="T152" s="55"/>
    </row>
    <row r="153" spans="3:20" s="26" customFormat="1" ht="15" customHeight="1" x14ac:dyDescent="0.15">
      <c r="C153" s="46"/>
      <c r="D153" s="46"/>
      <c r="E153" s="47"/>
      <c r="F153" s="47"/>
      <c r="G153" s="46"/>
      <c r="H153" s="46"/>
      <c r="J153" s="55"/>
      <c r="R153" s="56"/>
      <c r="S153" s="55"/>
      <c r="T153" s="55"/>
    </row>
    <row r="154" spans="3:20" s="26" customFormat="1" ht="15" customHeight="1" x14ac:dyDescent="0.15">
      <c r="C154" s="46"/>
      <c r="D154" s="46"/>
      <c r="E154" s="47"/>
      <c r="F154" s="47"/>
      <c r="G154" s="46"/>
      <c r="H154" s="46"/>
      <c r="J154" s="55"/>
      <c r="R154" s="56"/>
      <c r="S154" s="55"/>
      <c r="T154" s="55"/>
    </row>
    <row r="155" spans="3:20" s="26" customFormat="1" ht="15" customHeight="1" x14ac:dyDescent="0.15">
      <c r="C155" s="46"/>
      <c r="D155" s="46"/>
      <c r="E155" s="47"/>
      <c r="F155" s="47"/>
      <c r="G155" s="46"/>
      <c r="H155" s="46"/>
      <c r="J155" s="55"/>
      <c r="R155" s="56"/>
      <c r="S155" s="55"/>
      <c r="T155" s="55"/>
    </row>
    <row r="156" spans="3:20" s="26" customFormat="1" ht="15" customHeight="1" x14ac:dyDescent="0.15">
      <c r="C156" s="46"/>
      <c r="D156" s="46"/>
      <c r="E156" s="47"/>
      <c r="F156" s="47"/>
      <c r="G156" s="46"/>
      <c r="H156" s="46"/>
      <c r="J156" s="55"/>
      <c r="R156" s="56"/>
      <c r="S156" s="55"/>
      <c r="T156" s="55"/>
    </row>
    <row r="157" spans="3:20" s="26" customFormat="1" ht="15" customHeight="1" x14ac:dyDescent="0.15">
      <c r="C157" s="46"/>
      <c r="D157" s="46"/>
      <c r="E157" s="47"/>
      <c r="F157" s="47"/>
      <c r="G157" s="46"/>
      <c r="H157" s="46"/>
      <c r="J157" s="55"/>
      <c r="R157" s="56"/>
      <c r="S157" s="55"/>
      <c r="T157" s="55"/>
    </row>
    <row r="158" spans="3:20" s="26" customFormat="1" ht="15" customHeight="1" x14ac:dyDescent="0.15">
      <c r="C158" s="46"/>
      <c r="D158" s="46"/>
      <c r="E158" s="47"/>
      <c r="F158" s="47"/>
      <c r="G158" s="46"/>
      <c r="H158" s="46"/>
      <c r="J158" s="55"/>
      <c r="R158" s="56"/>
      <c r="S158" s="55"/>
      <c r="T158" s="55"/>
    </row>
    <row r="159" spans="3:20" s="26" customFormat="1" ht="15" customHeight="1" x14ac:dyDescent="0.15">
      <c r="C159" s="46"/>
      <c r="D159" s="46"/>
      <c r="E159" s="47"/>
      <c r="F159" s="47"/>
      <c r="G159" s="46"/>
      <c r="H159" s="46"/>
      <c r="J159" s="55"/>
      <c r="R159" s="56"/>
      <c r="S159" s="55"/>
      <c r="T159" s="55"/>
    </row>
    <row r="160" spans="3:20" s="26" customFormat="1" ht="15" customHeight="1" x14ac:dyDescent="0.15">
      <c r="C160" s="46"/>
      <c r="D160" s="46"/>
      <c r="E160" s="47"/>
      <c r="F160" s="47"/>
      <c r="G160" s="46"/>
      <c r="H160" s="46"/>
      <c r="J160" s="55"/>
      <c r="R160" s="56"/>
      <c r="S160" s="55"/>
      <c r="T160" s="55"/>
    </row>
    <row r="161" spans="3:20" s="26" customFormat="1" ht="15" customHeight="1" x14ac:dyDescent="0.15">
      <c r="C161" s="46"/>
      <c r="D161" s="46"/>
      <c r="E161" s="47"/>
      <c r="F161" s="47"/>
      <c r="G161" s="46"/>
      <c r="H161" s="46"/>
      <c r="J161" s="55"/>
      <c r="R161" s="56"/>
      <c r="S161" s="55"/>
      <c r="T161" s="55"/>
    </row>
    <row r="162" spans="3:20" s="26" customFormat="1" ht="15" customHeight="1" x14ac:dyDescent="0.15">
      <c r="C162" s="46"/>
      <c r="D162" s="46"/>
      <c r="E162" s="47"/>
      <c r="F162" s="47"/>
      <c r="G162" s="46"/>
      <c r="H162" s="46"/>
      <c r="J162" s="55"/>
      <c r="R162" s="56"/>
      <c r="S162" s="55"/>
      <c r="T162" s="55"/>
    </row>
    <row r="163" spans="3:20" s="26" customFormat="1" ht="15" customHeight="1" x14ac:dyDescent="0.15">
      <c r="C163" s="46"/>
      <c r="D163" s="46"/>
      <c r="E163" s="47"/>
      <c r="F163" s="47"/>
      <c r="G163" s="46"/>
      <c r="H163" s="46"/>
      <c r="J163" s="55"/>
      <c r="R163" s="56"/>
      <c r="S163" s="55"/>
      <c r="T163" s="55"/>
    </row>
    <row r="164" spans="3:20" s="26" customFormat="1" ht="15" customHeight="1" x14ac:dyDescent="0.15">
      <c r="C164" s="46"/>
      <c r="D164" s="46"/>
      <c r="E164" s="47"/>
      <c r="F164" s="47"/>
      <c r="G164" s="46"/>
      <c r="H164" s="46"/>
      <c r="J164" s="55"/>
      <c r="R164" s="56"/>
      <c r="S164" s="55"/>
      <c r="T164" s="55"/>
    </row>
    <row r="165" spans="3:20" s="26" customFormat="1" ht="15" customHeight="1" x14ac:dyDescent="0.15">
      <c r="C165" s="46"/>
      <c r="D165" s="46"/>
      <c r="E165" s="47"/>
      <c r="F165" s="47"/>
      <c r="G165" s="46"/>
      <c r="H165" s="46"/>
      <c r="J165" s="55"/>
      <c r="R165" s="56"/>
      <c r="S165" s="55"/>
      <c r="T165" s="55"/>
    </row>
    <row r="166" spans="3:20" s="26" customFormat="1" ht="15" customHeight="1" x14ac:dyDescent="0.15">
      <c r="C166" s="46"/>
      <c r="D166" s="46"/>
      <c r="E166" s="47"/>
      <c r="F166" s="47"/>
      <c r="G166" s="46"/>
      <c r="H166" s="46"/>
      <c r="J166" s="55"/>
      <c r="R166" s="56"/>
      <c r="S166" s="55"/>
      <c r="T166" s="55"/>
    </row>
    <row r="167" spans="3:20" s="26" customFormat="1" ht="15" customHeight="1" x14ac:dyDescent="0.15">
      <c r="C167" s="46"/>
      <c r="D167" s="46"/>
      <c r="E167" s="47"/>
      <c r="F167" s="47"/>
      <c r="G167" s="46"/>
      <c r="H167" s="46"/>
      <c r="J167" s="55"/>
      <c r="R167" s="56"/>
      <c r="S167" s="55"/>
      <c r="T167" s="55"/>
    </row>
    <row r="168" spans="3:20" s="26" customFormat="1" ht="15" customHeight="1" x14ac:dyDescent="0.15">
      <c r="C168" s="46"/>
      <c r="D168" s="46"/>
      <c r="E168" s="47"/>
      <c r="F168" s="47"/>
      <c r="G168" s="46"/>
      <c r="H168" s="46"/>
      <c r="J168" s="55"/>
      <c r="R168" s="56"/>
      <c r="S168" s="55"/>
      <c r="T168" s="55"/>
    </row>
    <row r="169" spans="3:20" s="26" customFormat="1" ht="15" customHeight="1" x14ac:dyDescent="0.15">
      <c r="C169" s="46"/>
      <c r="D169" s="46"/>
      <c r="E169" s="47"/>
      <c r="F169" s="47"/>
      <c r="G169" s="46"/>
      <c r="H169" s="46"/>
      <c r="J169" s="55"/>
      <c r="R169" s="56"/>
      <c r="S169" s="55"/>
      <c r="T169" s="55"/>
    </row>
    <row r="170" spans="3:20" s="26" customFormat="1" ht="15" customHeight="1" x14ac:dyDescent="0.15">
      <c r="C170" s="46"/>
      <c r="D170" s="46"/>
      <c r="E170" s="47"/>
      <c r="F170" s="47"/>
      <c r="G170" s="46"/>
      <c r="H170" s="46"/>
      <c r="J170" s="55"/>
      <c r="R170" s="56"/>
      <c r="S170" s="55"/>
      <c r="T170" s="55"/>
    </row>
    <row r="171" spans="3:20" s="26" customFormat="1" ht="15" customHeight="1" x14ac:dyDescent="0.15">
      <c r="C171" s="46"/>
      <c r="D171" s="46"/>
      <c r="E171" s="47"/>
      <c r="F171" s="47"/>
      <c r="G171" s="46"/>
      <c r="H171" s="46"/>
      <c r="J171" s="55"/>
      <c r="R171" s="56"/>
      <c r="S171" s="55"/>
      <c r="T171" s="55"/>
    </row>
    <row r="172" spans="3:20" s="26" customFormat="1" ht="15" customHeight="1" x14ac:dyDescent="0.15">
      <c r="C172" s="46"/>
      <c r="D172" s="46"/>
      <c r="E172" s="47"/>
      <c r="F172" s="47"/>
      <c r="G172" s="46"/>
      <c r="H172" s="46"/>
      <c r="J172" s="55"/>
      <c r="R172" s="56"/>
      <c r="S172" s="55"/>
      <c r="T172" s="55"/>
    </row>
    <row r="173" spans="3:20" s="26" customFormat="1" ht="15" customHeight="1" x14ac:dyDescent="0.15">
      <c r="C173" s="46"/>
      <c r="D173" s="46"/>
      <c r="E173" s="47"/>
      <c r="F173" s="47"/>
      <c r="G173" s="46"/>
      <c r="H173" s="46"/>
      <c r="J173" s="55"/>
      <c r="R173" s="56"/>
      <c r="S173" s="55"/>
      <c r="T173" s="55"/>
    </row>
    <row r="174" spans="3:20" s="26" customFormat="1" ht="15" customHeight="1" x14ac:dyDescent="0.15">
      <c r="C174" s="46"/>
      <c r="D174" s="46"/>
      <c r="E174" s="47"/>
      <c r="F174" s="47"/>
      <c r="G174" s="46"/>
      <c r="H174" s="46"/>
      <c r="J174" s="55"/>
      <c r="R174" s="56"/>
      <c r="S174" s="55"/>
      <c r="T174" s="55"/>
    </row>
    <row r="175" spans="3:20" s="26" customFormat="1" ht="15" customHeight="1" x14ac:dyDescent="0.15">
      <c r="C175" s="46"/>
      <c r="D175" s="46"/>
      <c r="E175" s="47"/>
      <c r="F175" s="47"/>
      <c r="G175" s="46"/>
      <c r="H175" s="46"/>
      <c r="J175" s="55"/>
      <c r="R175" s="56"/>
      <c r="S175" s="55"/>
      <c r="T175" s="55"/>
    </row>
    <row r="176" spans="3:20" s="26" customFormat="1" ht="15" customHeight="1" x14ac:dyDescent="0.15">
      <c r="C176" s="46"/>
      <c r="D176" s="46"/>
      <c r="E176" s="47"/>
      <c r="F176" s="47"/>
      <c r="G176" s="46"/>
      <c r="H176" s="46"/>
      <c r="J176" s="55"/>
      <c r="R176" s="56"/>
      <c r="S176" s="55"/>
      <c r="T176" s="55"/>
    </row>
    <row r="177" spans="3:20" s="26" customFormat="1" ht="15" customHeight="1" x14ac:dyDescent="0.15">
      <c r="C177" s="46"/>
      <c r="D177" s="46"/>
      <c r="E177" s="47"/>
      <c r="F177" s="47"/>
      <c r="G177" s="46"/>
      <c r="H177" s="46"/>
      <c r="J177" s="55"/>
      <c r="R177" s="56"/>
      <c r="S177" s="55"/>
      <c r="T177" s="55"/>
    </row>
    <row r="178" spans="3:20" s="26" customFormat="1" ht="15" customHeight="1" x14ac:dyDescent="0.15">
      <c r="C178" s="46"/>
      <c r="D178" s="46"/>
      <c r="E178" s="47"/>
      <c r="F178" s="47"/>
      <c r="G178" s="46"/>
      <c r="H178" s="46"/>
      <c r="J178" s="55"/>
      <c r="R178" s="56"/>
      <c r="S178" s="55"/>
      <c r="T178" s="55"/>
    </row>
    <row r="179" spans="3:20" s="26" customFormat="1" ht="15" customHeight="1" x14ac:dyDescent="0.15">
      <c r="C179" s="46"/>
      <c r="D179" s="46"/>
      <c r="E179" s="47"/>
      <c r="F179" s="47"/>
      <c r="G179" s="46"/>
      <c r="H179" s="46"/>
      <c r="J179" s="55"/>
      <c r="R179" s="56"/>
      <c r="S179" s="55"/>
      <c r="T179" s="55"/>
    </row>
    <row r="180" spans="3:20" s="26" customFormat="1" ht="15" customHeight="1" x14ac:dyDescent="0.15">
      <c r="C180" s="46"/>
      <c r="D180" s="46"/>
      <c r="E180" s="47"/>
      <c r="F180" s="47"/>
      <c r="G180" s="46"/>
      <c r="H180" s="46"/>
      <c r="J180" s="55"/>
      <c r="R180" s="56"/>
      <c r="S180" s="55"/>
      <c r="T180" s="55"/>
    </row>
    <row r="181" spans="3:20" s="26" customFormat="1" ht="15" customHeight="1" x14ac:dyDescent="0.15">
      <c r="C181" s="46"/>
      <c r="D181" s="46"/>
      <c r="E181" s="47"/>
      <c r="F181" s="47"/>
      <c r="G181" s="46"/>
      <c r="H181" s="46"/>
      <c r="J181" s="55"/>
      <c r="R181" s="56"/>
      <c r="S181" s="55"/>
      <c r="T181" s="55"/>
    </row>
    <row r="182" spans="3:20" s="26" customFormat="1" ht="15" customHeight="1" x14ac:dyDescent="0.15">
      <c r="C182" s="46"/>
      <c r="D182" s="46"/>
      <c r="E182" s="47"/>
      <c r="F182" s="47"/>
      <c r="G182" s="46"/>
      <c r="H182" s="46"/>
      <c r="J182" s="55"/>
      <c r="R182" s="56"/>
      <c r="S182" s="55"/>
      <c r="T182" s="55"/>
    </row>
    <row r="183" spans="3:20" s="26" customFormat="1" ht="15" customHeight="1" x14ac:dyDescent="0.15">
      <c r="C183" s="46"/>
      <c r="D183" s="46"/>
      <c r="E183" s="47"/>
      <c r="F183" s="47"/>
      <c r="G183" s="46"/>
      <c r="H183" s="46"/>
      <c r="J183" s="55"/>
      <c r="R183" s="56"/>
      <c r="S183" s="55"/>
      <c r="T183" s="55"/>
    </row>
    <row r="184" spans="3:20" s="26" customFormat="1" ht="15" customHeight="1" x14ac:dyDescent="0.15">
      <c r="C184" s="46"/>
      <c r="D184" s="46"/>
      <c r="E184" s="47"/>
      <c r="F184" s="47"/>
      <c r="G184" s="46"/>
      <c r="H184" s="46"/>
      <c r="J184" s="55"/>
      <c r="R184" s="56"/>
      <c r="S184" s="55"/>
      <c r="T184" s="55"/>
    </row>
    <row r="185" spans="3:20" s="26" customFormat="1" ht="15" customHeight="1" x14ac:dyDescent="0.15">
      <c r="C185" s="46"/>
      <c r="D185" s="46"/>
      <c r="E185" s="47"/>
      <c r="F185" s="47"/>
      <c r="G185" s="46"/>
      <c r="H185" s="46"/>
      <c r="J185" s="55"/>
      <c r="R185" s="56"/>
      <c r="S185" s="55"/>
      <c r="T185" s="55"/>
    </row>
    <row r="186" spans="3:20" s="26" customFormat="1" ht="15" customHeight="1" x14ac:dyDescent="0.15">
      <c r="C186" s="46"/>
      <c r="D186" s="46"/>
      <c r="E186" s="47"/>
      <c r="F186" s="47"/>
      <c r="G186" s="46"/>
      <c r="H186" s="46"/>
      <c r="J186" s="55"/>
      <c r="R186" s="56"/>
      <c r="S186" s="55"/>
      <c r="T186" s="55"/>
    </row>
    <row r="187" spans="3:20" s="26" customFormat="1" ht="15" customHeight="1" x14ac:dyDescent="0.15">
      <c r="C187" s="46"/>
      <c r="D187" s="46"/>
      <c r="E187" s="47"/>
      <c r="F187" s="47"/>
      <c r="G187" s="46"/>
      <c r="H187" s="46"/>
      <c r="J187" s="55"/>
      <c r="R187" s="56"/>
      <c r="S187" s="55"/>
      <c r="T187" s="55"/>
    </row>
    <row r="188" spans="3:20" s="26" customFormat="1" ht="15" customHeight="1" x14ac:dyDescent="0.15">
      <c r="C188" s="46"/>
      <c r="D188" s="46"/>
      <c r="E188" s="47"/>
      <c r="F188" s="47"/>
      <c r="G188" s="46"/>
      <c r="H188" s="46"/>
      <c r="J188" s="55"/>
      <c r="R188" s="56"/>
      <c r="S188" s="55"/>
      <c r="T188" s="55"/>
    </row>
    <row r="189" spans="3:20" s="26" customFormat="1" ht="15" customHeight="1" x14ac:dyDescent="0.15">
      <c r="C189" s="46"/>
      <c r="D189" s="46"/>
      <c r="E189" s="47"/>
      <c r="F189" s="47"/>
      <c r="G189" s="46"/>
      <c r="H189" s="46"/>
      <c r="J189" s="55"/>
      <c r="R189" s="56"/>
      <c r="S189" s="55"/>
      <c r="T189" s="55"/>
    </row>
    <row r="190" spans="3:20" s="26" customFormat="1" ht="15" customHeight="1" x14ac:dyDescent="0.15">
      <c r="C190" s="46"/>
      <c r="D190" s="46"/>
      <c r="E190" s="47"/>
      <c r="F190" s="47"/>
      <c r="G190" s="46"/>
      <c r="H190" s="46"/>
      <c r="J190" s="55"/>
      <c r="R190" s="56"/>
      <c r="S190" s="55"/>
      <c r="T190" s="55"/>
    </row>
    <row r="191" spans="3:20" s="26" customFormat="1" ht="15" customHeight="1" x14ac:dyDescent="0.15">
      <c r="C191" s="46"/>
      <c r="D191" s="46"/>
      <c r="E191" s="47"/>
      <c r="F191" s="47"/>
      <c r="G191" s="46"/>
      <c r="H191" s="46"/>
      <c r="J191" s="55"/>
      <c r="R191" s="56"/>
      <c r="S191" s="55"/>
      <c r="T191" s="55"/>
    </row>
    <row r="192" spans="3:20" s="26" customFormat="1" ht="15" customHeight="1" x14ac:dyDescent="0.15">
      <c r="C192" s="46"/>
      <c r="D192" s="46"/>
      <c r="E192" s="47"/>
      <c r="F192" s="47"/>
      <c r="G192" s="46"/>
      <c r="H192" s="46"/>
      <c r="J192" s="55"/>
      <c r="R192" s="56"/>
      <c r="S192" s="55"/>
      <c r="T192" s="55"/>
    </row>
    <row r="193" spans="3:20" s="26" customFormat="1" ht="15" customHeight="1" x14ac:dyDescent="0.15">
      <c r="C193" s="46"/>
      <c r="D193" s="46"/>
      <c r="E193" s="47"/>
      <c r="F193" s="47"/>
      <c r="G193" s="46"/>
      <c r="H193" s="46"/>
      <c r="J193" s="55"/>
      <c r="R193" s="56"/>
      <c r="S193" s="55"/>
      <c r="T193" s="55"/>
    </row>
    <row r="194" spans="3:20" s="26" customFormat="1" ht="15" customHeight="1" x14ac:dyDescent="0.15">
      <c r="C194" s="46"/>
      <c r="D194" s="46"/>
      <c r="E194" s="47"/>
      <c r="F194" s="47"/>
      <c r="G194" s="46"/>
      <c r="H194" s="46"/>
      <c r="J194" s="55"/>
      <c r="R194" s="56"/>
      <c r="S194" s="55"/>
      <c r="T194" s="55"/>
    </row>
    <row r="195" spans="3:20" s="26" customFormat="1" ht="15" customHeight="1" x14ac:dyDescent="0.15">
      <c r="C195" s="46"/>
      <c r="D195" s="46"/>
      <c r="E195" s="47"/>
      <c r="F195" s="47"/>
      <c r="G195" s="46"/>
      <c r="H195" s="46"/>
      <c r="J195" s="55"/>
      <c r="R195" s="56"/>
      <c r="S195" s="55"/>
      <c r="T195" s="55"/>
    </row>
    <row r="196" spans="3:20" s="26" customFormat="1" ht="15" customHeight="1" x14ac:dyDescent="0.15">
      <c r="C196" s="46"/>
      <c r="D196" s="46"/>
      <c r="E196" s="47"/>
      <c r="F196" s="47"/>
      <c r="G196" s="46"/>
      <c r="H196" s="46"/>
      <c r="J196" s="55"/>
      <c r="R196" s="56"/>
      <c r="S196" s="55"/>
      <c r="T196" s="55"/>
    </row>
    <row r="197" spans="3:20" s="26" customFormat="1" ht="15" customHeight="1" x14ac:dyDescent="0.15">
      <c r="C197" s="46"/>
      <c r="D197" s="46"/>
      <c r="E197" s="47"/>
      <c r="F197" s="47"/>
      <c r="G197" s="46"/>
      <c r="H197" s="46"/>
      <c r="J197" s="55"/>
      <c r="R197" s="56"/>
      <c r="S197" s="55"/>
      <c r="T197" s="55"/>
    </row>
    <row r="198" spans="3:20" s="26" customFormat="1" ht="15" customHeight="1" x14ac:dyDescent="0.15">
      <c r="C198" s="46"/>
      <c r="D198" s="46"/>
      <c r="E198" s="47"/>
      <c r="F198" s="47"/>
      <c r="G198" s="46"/>
      <c r="H198" s="46"/>
      <c r="J198" s="55"/>
      <c r="R198" s="56"/>
      <c r="S198" s="55"/>
      <c r="T198" s="55"/>
    </row>
    <row r="199" spans="3:20" s="26" customFormat="1" ht="15" customHeight="1" x14ac:dyDescent="0.15">
      <c r="C199" s="46"/>
      <c r="D199" s="46"/>
      <c r="E199" s="47"/>
      <c r="F199" s="47"/>
      <c r="G199" s="46"/>
      <c r="H199" s="46"/>
      <c r="J199" s="55"/>
      <c r="R199" s="56"/>
      <c r="S199" s="55"/>
      <c r="T199" s="55"/>
    </row>
    <row r="200" spans="3:20" s="26" customFormat="1" ht="15" customHeight="1" x14ac:dyDescent="0.15">
      <c r="C200" s="46"/>
      <c r="D200" s="46"/>
      <c r="E200" s="47"/>
      <c r="F200" s="47"/>
      <c r="G200" s="46"/>
      <c r="H200" s="46"/>
      <c r="J200" s="55"/>
      <c r="R200" s="56"/>
      <c r="S200" s="55"/>
      <c r="T200" s="55"/>
    </row>
    <row r="201" spans="3:20" s="26" customFormat="1" ht="15" customHeight="1" x14ac:dyDescent="0.15">
      <c r="C201" s="46"/>
      <c r="D201" s="46"/>
      <c r="E201" s="47"/>
      <c r="F201" s="47"/>
      <c r="G201" s="46"/>
      <c r="H201" s="46"/>
      <c r="J201" s="55"/>
      <c r="R201" s="56"/>
      <c r="S201" s="55"/>
      <c r="T201" s="55"/>
    </row>
    <row r="202" spans="3:20" s="26" customFormat="1" ht="15" customHeight="1" x14ac:dyDescent="0.15">
      <c r="C202" s="46"/>
      <c r="D202" s="46"/>
      <c r="E202" s="47"/>
      <c r="F202" s="47"/>
      <c r="G202" s="46"/>
      <c r="H202" s="46"/>
      <c r="J202" s="55"/>
      <c r="R202" s="56"/>
      <c r="S202" s="55"/>
      <c r="T202" s="55"/>
    </row>
    <row r="203" spans="3:20" s="26" customFormat="1" ht="15" customHeight="1" x14ac:dyDescent="0.15">
      <c r="C203" s="46"/>
      <c r="D203" s="46"/>
      <c r="E203" s="47"/>
      <c r="F203" s="47"/>
      <c r="G203" s="46"/>
      <c r="H203" s="46"/>
      <c r="J203" s="55"/>
      <c r="R203" s="56"/>
      <c r="S203" s="55"/>
      <c r="T203" s="55"/>
    </row>
    <row r="204" spans="3:20" s="26" customFormat="1" ht="15" customHeight="1" x14ac:dyDescent="0.15">
      <c r="C204" s="46"/>
      <c r="D204" s="46"/>
      <c r="E204" s="47"/>
      <c r="F204" s="47"/>
      <c r="G204" s="46"/>
      <c r="H204" s="46"/>
      <c r="J204" s="55"/>
      <c r="R204" s="56"/>
      <c r="S204" s="55"/>
      <c r="T204" s="55"/>
    </row>
    <row r="205" spans="3:20" s="26" customFormat="1" ht="15" customHeight="1" x14ac:dyDescent="0.15">
      <c r="C205" s="46"/>
      <c r="D205" s="46"/>
      <c r="E205" s="47"/>
      <c r="F205" s="47"/>
      <c r="G205" s="46"/>
      <c r="H205" s="46"/>
      <c r="J205" s="55"/>
      <c r="R205" s="56"/>
      <c r="S205" s="55"/>
      <c r="T205" s="55"/>
    </row>
    <row r="206" spans="3:20" s="26" customFormat="1" ht="15" customHeight="1" x14ac:dyDescent="0.15">
      <c r="C206" s="46"/>
      <c r="D206" s="46"/>
      <c r="E206" s="47"/>
      <c r="F206" s="47"/>
      <c r="G206" s="46"/>
      <c r="H206" s="46"/>
      <c r="J206" s="55"/>
      <c r="R206" s="56"/>
      <c r="S206" s="55"/>
      <c r="T206" s="55"/>
    </row>
    <row r="207" spans="3:20" s="26" customFormat="1" ht="15" customHeight="1" x14ac:dyDescent="0.15">
      <c r="C207" s="46"/>
      <c r="D207" s="46"/>
      <c r="E207" s="47"/>
      <c r="F207" s="47"/>
      <c r="G207" s="46"/>
      <c r="H207" s="46"/>
      <c r="J207" s="55"/>
      <c r="R207" s="56"/>
      <c r="S207" s="55"/>
      <c r="T207" s="55"/>
    </row>
    <row r="208" spans="3:20" s="26" customFormat="1" ht="15" customHeight="1" x14ac:dyDescent="0.15">
      <c r="C208" s="46"/>
      <c r="D208" s="46"/>
      <c r="E208" s="47"/>
      <c r="F208" s="47"/>
      <c r="G208" s="46"/>
      <c r="H208" s="46"/>
      <c r="J208" s="55"/>
      <c r="R208" s="56"/>
      <c r="S208" s="55"/>
      <c r="T208" s="55"/>
    </row>
    <row r="209" spans="3:20" s="26" customFormat="1" ht="15" customHeight="1" x14ac:dyDescent="0.15">
      <c r="C209" s="46"/>
      <c r="D209" s="46"/>
      <c r="E209" s="47"/>
      <c r="F209" s="47"/>
      <c r="G209" s="46"/>
      <c r="H209" s="46"/>
      <c r="J209" s="55"/>
      <c r="R209" s="56"/>
      <c r="S209" s="55"/>
      <c r="T209" s="55"/>
    </row>
    <row r="210" spans="3:20" s="26" customFormat="1" ht="15" customHeight="1" x14ac:dyDescent="0.15">
      <c r="C210" s="46"/>
      <c r="D210" s="46"/>
      <c r="E210" s="47"/>
      <c r="F210" s="47"/>
      <c r="G210" s="46"/>
      <c r="H210" s="46"/>
      <c r="J210" s="55"/>
      <c r="R210" s="56"/>
      <c r="S210" s="55"/>
      <c r="T210" s="55"/>
    </row>
    <row r="211" spans="3:20" s="26" customFormat="1" ht="15" customHeight="1" x14ac:dyDescent="0.15">
      <c r="C211" s="46"/>
      <c r="D211" s="46"/>
      <c r="E211" s="47"/>
      <c r="F211" s="47"/>
      <c r="G211" s="46"/>
      <c r="H211" s="46"/>
      <c r="J211" s="55"/>
      <c r="R211" s="56"/>
      <c r="S211" s="55"/>
      <c r="T211" s="55"/>
    </row>
    <row r="212" spans="3:20" s="26" customFormat="1" ht="15" customHeight="1" x14ac:dyDescent="0.15">
      <c r="C212" s="46"/>
      <c r="D212" s="46"/>
      <c r="E212" s="47"/>
      <c r="F212" s="47"/>
      <c r="G212" s="46"/>
      <c r="H212" s="46"/>
      <c r="J212" s="55"/>
      <c r="R212" s="56"/>
      <c r="S212" s="55"/>
      <c r="T212" s="55"/>
    </row>
    <row r="213" spans="3:20" s="26" customFormat="1" ht="15" customHeight="1" x14ac:dyDescent="0.15">
      <c r="C213" s="46"/>
      <c r="D213" s="46"/>
      <c r="E213" s="47"/>
      <c r="F213" s="47"/>
      <c r="G213" s="46"/>
      <c r="H213" s="46"/>
      <c r="J213" s="55"/>
      <c r="R213" s="56"/>
      <c r="S213" s="55"/>
      <c r="T213" s="55"/>
    </row>
    <row r="214" spans="3:20" s="26" customFormat="1" ht="15" customHeight="1" x14ac:dyDescent="0.15">
      <c r="C214" s="46"/>
      <c r="D214" s="46"/>
      <c r="E214" s="47"/>
      <c r="F214" s="47"/>
      <c r="G214" s="46"/>
      <c r="H214" s="46"/>
      <c r="J214" s="55"/>
      <c r="R214" s="56"/>
      <c r="S214" s="55"/>
      <c r="T214" s="55"/>
    </row>
    <row r="215" spans="3:20" s="26" customFormat="1" ht="15" customHeight="1" x14ac:dyDescent="0.15">
      <c r="C215" s="46"/>
      <c r="D215" s="46"/>
      <c r="E215" s="47"/>
      <c r="F215" s="47"/>
      <c r="G215" s="46"/>
      <c r="H215" s="46"/>
      <c r="J215" s="55"/>
      <c r="R215" s="56"/>
      <c r="S215" s="55"/>
      <c r="T215" s="55"/>
    </row>
    <row r="216" spans="3:20" s="26" customFormat="1" ht="15" customHeight="1" x14ac:dyDescent="0.15">
      <c r="C216" s="46"/>
      <c r="D216" s="46"/>
      <c r="E216" s="47"/>
      <c r="F216" s="47"/>
      <c r="G216" s="46"/>
      <c r="H216" s="46"/>
      <c r="J216" s="55"/>
      <c r="R216" s="56"/>
      <c r="S216" s="55"/>
      <c r="T216" s="55"/>
    </row>
    <row r="217" spans="3:20" s="26" customFormat="1" ht="15" customHeight="1" x14ac:dyDescent="0.15">
      <c r="C217" s="46"/>
      <c r="D217" s="46"/>
      <c r="E217" s="47"/>
      <c r="F217" s="47"/>
      <c r="G217" s="46"/>
      <c r="H217" s="46"/>
      <c r="J217" s="55"/>
      <c r="R217" s="56"/>
      <c r="S217" s="55"/>
      <c r="T217" s="55"/>
    </row>
    <row r="218" spans="3:20" s="26" customFormat="1" ht="15" customHeight="1" x14ac:dyDescent="0.15">
      <c r="C218" s="46"/>
      <c r="D218" s="46"/>
      <c r="E218" s="47"/>
      <c r="F218" s="47"/>
      <c r="G218" s="46"/>
      <c r="H218" s="46"/>
      <c r="J218" s="55"/>
      <c r="R218" s="56"/>
      <c r="S218" s="55"/>
      <c r="T218" s="55"/>
    </row>
    <row r="219" spans="3:20" s="26" customFormat="1" ht="15" customHeight="1" x14ac:dyDescent="0.15">
      <c r="C219" s="46"/>
      <c r="D219" s="46"/>
      <c r="E219" s="47"/>
      <c r="F219" s="47"/>
      <c r="G219" s="46"/>
      <c r="H219" s="46"/>
      <c r="J219" s="55"/>
      <c r="R219" s="56"/>
      <c r="S219" s="55"/>
      <c r="T219" s="55"/>
    </row>
    <row r="220" spans="3:20" s="26" customFormat="1" ht="15" customHeight="1" x14ac:dyDescent="0.15">
      <c r="C220" s="46"/>
      <c r="D220" s="46"/>
      <c r="E220" s="47"/>
      <c r="F220" s="47"/>
      <c r="G220" s="46"/>
      <c r="H220" s="46"/>
      <c r="J220" s="55"/>
      <c r="R220" s="56"/>
      <c r="S220" s="55"/>
      <c r="T220" s="55"/>
    </row>
    <row r="221" spans="3:20" s="26" customFormat="1" ht="15" customHeight="1" x14ac:dyDescent="0.15">
      <c r="C221" s="46"/>
      <c r="D221" s="46"/>
      <c r="E221" s="47"/>
      <c r="F221" s="47"/>
      <c r="G221" s="46"/>
      <c r="H221" s="46"/>
      <c r="J221" s="55"/>
      <c r="R221" s="56"/>
      <c r="S221" s="55"/>
      <c r="T221" s="55"/>
    </row>
    <row r="222" spans="3:20" s="26" customFormat="1" ht="15" customHeight="1" x14ac:dyDescent="0.15">
      <c r="C222" s="46"/>
      <c r="D222" s="46"/>
      <c r="E222" s="47"/>
      <c r="F222" s="47"/>
      <c r="G222" s="46"/>
      <c r="H222" s="46"/>
      <c r="J222" s="55"/>
      <c r="R222" s="56"/>
      <c r="S222" s="55"/>
      <c r="T222" s="55"/>
    </row>
    <row r="223" spans="3:20" s="26" customFormat="1" ht="15" customHeight="1" x14ac:dyDescent="0.15">
      <c r="C223" s="46"/>
      <c r="D223" s="46"/>
      <c r="E223" s="47"/>
      <c r="F223" s="47"/>
      <c r="G223" s="46"/>
      <c r="H223" s="46"/>
      <c r="J223" s="55"/>
      <c r="R223" s="56"/>
      <c r="S223" s="55"/>
      <c r="T223" s="55"/>
    </row>
    <row r="224" spans="3:20" s="26" customFormat="1" ht="15" customHeight="1" x14ac:dyDescent="0.15">
      <c r="C224" s="46"/>
      <c r="D224" s="46"/>
      <c r="E224" s="47"/>
      <c r="F224" s="47"/>
      <c r="G224" s="46"/>
      <c r="H224" s="46"/>
      <c r="J224" s="55"/>
      <c r="R224" s="56"/>
      <c r="S224" s="55"/>
      <c r="T224" s="55"/>
    </row>
    <row r="225" spans="3:20" s="26" customFormat="1" ht="15" customHeight="1" x14ac:dyDescent="0.15">
      <c r="C225" s="46"/>
      <c r="D225" s="46"/>
      <c r="E225" s="47"/>
      <c r="F225" s="47"/>
      <c r="G225" s="46"/>
      <c r="H225" s="46"/>
      <c r="J225" s="55"/>
      <c r="R225" s="56"/>
      <c r="S225" s="55"/>
      <c r="T225" s="55"/>
    </row>
    <row r="226" spans="3:20" s="26" customFormat="1" ht="15" customHeight="1" x14ac:dyDescent="0.15">
      <c r="C226" s="46"/>
      <c r="D226" s="46"/>
      <c r="E226" s="47"/>
      <c r="F226" s="47"/>
      <c r="G226" s="46"/>
      <c r="H226" s="46"/>
      <c r="J226" s="55"/>
      <c r="R226" s="56"/>
      <c r="S226" s="55"/>
      <c r="T226" s="55"/>
    </row>
    <row r="227" spans="3:20" s="26" customFormat="1" ht="15" customHeight="1" x14ac:dyDescent="0.15">
      <c r="C227" s="46"/>
      <c r="D227" s="46"/>
      <c r="E227" s="47"/>
      <c r="F227" s="47"/>
      <c r="G227" s="46"/>
      <c r="H227" s="46"/>
      <c r="J227" s="55"/>
      <c r="R227" s="56"/>
      <c r="S227" s="55"/>
      <c r="T227" s="55"/>
    </row>
    <row r="228" spans="3:20" s="26" customFormat="1" ht="15" customHeight="1" x14ac:dyDescent="0.15">
      <c r="C228" s="46"/>
      <c r="D228" s="46"/>
      <c r="E228" s="47"/>
      <c r="F228" s="47"/>
      <c r="G228" s="46"/>
      <c r="H228" s="46"/>
      <c r="J228" s="55"/>
      <c r="R228" s="56"/>
      <c r="S228" s="55"/>
      <c r="T228" s="55"/>
    </row>
    <row r="229" spans="3:20" s="26" customFormat="1" ht="15" customHeight="1" x14ac:dyDescent="0.15">
      <c r="C229" s="46"/>
      <c r="D229" s="46"/>
      <c r="E229" s="47"/>
      <c r="F229" s="47"/>
      <c r="G229" s="46"/>
      <c r="H229" s="46"/>
      <c r="J229" s="55"/>
      <c r="R229" s="56"/>
      <c r="S229" s="55"/>
      <c r="T229" s="55"/>
    </row>
    <row r="230" spans="3:20" s="26" customFormat="1" ht="15" customHeight="1" x14ac:dyDescent="0.15">
      <c r="C230" s="46"/>
      <c r="D230" s="46"/>
      <c r="E230" s="47"/>
      <c r="F230" s="47"/>
      <c r="G230" s="46"/>
      <c r="H230" s="46"/>
      <c r="J230" s="55"/>
      <c r="R230" s="56"/>
      <c r="S230" s="55"/>
      <c r="T230" s="55"/>
    </row>
    <row r="231" spans="3:20" s="26" customFormat="1" ht="15" customHeight="1" x14ac:dyDescent="0.15">
      <c r="C231" s="46"/>
      <c r="D231" s="46"/>
      <c r="E231" s="47"/>
      <c r="F231" s="47"/>
      <c r="G231" s="46"/>
      <c r="H231" s="46"/>
      <c r="J231" s="55"/>
      <c r="R231" s="56"/>
      <c r="S231" s="55"/>
      <c r="T231" s="55"/>
    </row>
    <row r="232" spans="3:20" s="26" customFormat="1" ht="15" customHeight="1" x14ac:dyDescent="0.15">
      <c r="C232" s="46"/>
      <c r="D232" s="46"/>
      <c r="E232" s="47"/>
      <c r="F232" s="47"/>
      <c r="G232" s="46"/>
      <c r="H232" s="46"/>
      <c r="J232" s="55"/>
      <c r="R232" s="56"/>
      <c r="S232" s="55"/>
      <c r="T232" s="55"/>
    </row>
    <row r="233" spans="3:20" s="26" customFormat="1" ht="15" customHeight="1" x14ac:dyDescent="0.15">
      <c r="C233" s="46"/>
      <c r="D233" s="46"/>
      <c r="E233" s="47"/>
      <c r="F233" s="47"/>
      <c r="G233" s="46"/>
      <c r="H233" s="46"/>
      <c r="J233" s="55"/>
      <c r="R233" s="56"/>
      <c r="S233" s="55"/>
      <c r="T233" s="55"/>
    </row>
    <row r="234" spans="3:20" s="26" customFormat="1" ht="15" customHeight="1" x14ac:dyDescent="0.15">
      <c r="C234" s="46"/>
      <c r="D234" s="46"/>
      <c r="E234" s="47"/>
      <c r="F234" s="47"/>
      <c r="G234" s="46"/>
      <c r="H234" s="46"/>
      <c r="J234" s="55"/>
      <c r="R234" s="56"/>
      <c r="S234" s="55"/>
      <c r="T234" s="55"/>
    </row>
    <row r="235" spans="3:20" s="26" customFormat="1" ht="15" customHeight="1" x14ac:dyDescent="0.15">
      <c r="C235" s="46"/>
      <c r="D235" s="46"/>
      <c r="E235" s="47"/>
      <c r="F235" s="47"/>
      <c r="G235" s="46"/>
      <c r="H235" s="46"/>
      <c r="J235" s="55"/>
      <c r="R235" s="56"/>
      <c r="S235" s="55"/>
      <c r="T235" s="55"/>
    </row>
    <row r="236" spans="3:20" s="26" customFormat="1" ht="15" customHeight="1" x14ac:dyDescent="0.15">
      <c r="C236" s="46"/>
      <c r="D236" s="46"/>
      <c r="E236" s="47"/>
      <c r="F236" s="47"/>
      <c r="G236" s="46"/>
      <c r="H236" s="46"/>
      <c r="J236" s="55"/>
      <c r="R236" s="56"/>
      <c r="S236" s="55"/>
      <c r="T236" s="55"/>
    </row>
    <row r="237" spans="3:20" s="26" customFormat="1" ht="15" customHeight="1" x14ac:dyDescent="0.15">
      <c r="C237" s="46"/>
      <c r="D237" s="46"/>
      <c r="E237" s="47"/>
      <c r="F237" s="47"/>
      <c r="G237" s="46"/>
      <c r="H237" s="46"/>
      <c r="J237" s="55"/>
      <c r="R237" s="56"/>
      <c r="S237" s="55"/>
      <c r="T237" s="55"/>
    </row>
    <row r="238" spans="3:20" s="26" customFormat="1" ht="15" customHeight="1" x14ac:dyDescent="0.15">
      <c r="C238" s="46"/>
      <c r="D238" s="46"/>
      <c r="E238" s="47"/>
      <c r="F238" s="47"/>
      <c r="G238" s="46"/>
      <c r="H238" s="46"/>
      <c r="J238" s="55"/>
      <c r="R238" s="56"/>
      <c r="S238" s="55"/>
      <c r="T238" s="55"/>
    </row>
    <row r="239" spans="3:20" s="26" customFormat="1" ht="15" customHeight="1" x14ac:dyDescent="0.15">
      <c r="C239" s="46"/>
      <c r="D239" s="46"/>
      <c r="E239" s="47"/>
      <c r="F239" s="47"/>
      <c r="G239" s="46"/>
      <c r="H239" s="46"/>
      <c r="J239" s="55"/>
      <c r="R239" s="56"/>
      <c r="S239" s="55"/>
      <c r="T239" s="55"/>
    </row>
    <row r="240" spans="3:20" s="26" customFormat="1" ht="15" customHeight="1" x14ac:dyDescent="0.15">
      <c r="C240" s="46"/>
      <c r="D240" s="46"/>
      <c r="E240" s="47"/>
      <c r="F240" s="47"/>
      <c r="G240" s="46"/>
      <c r="H240" s="46"/>
      <c r="J240" s="55"/>
      <c r="R240" s="56"/>
      <c r="S240" s="55"/>
      <c r="T240" s="55"/>
    </row>
    <row r="241" spans="3:20" s="26" customFormat="1" ht="15" customHeight="1" x14ac:dyDescent="0.15">
      <c r="C241" s="46"/>
      <c r="D241" s="46"/>
      <c r="E241" s="47"/>
      <c r="F241" s="47"/>
      <c r="G241" s="46"/>
      <c r="H241" s="46"/>
      <c r="J241" s="55"/>
      <c r="R241" s="56"/>
      <c r="S241" s="55"/>
      <c r="T241" s="55"/>
    </row>
    <row r="242" spans="3:20" s="26" customFormat="1" ht="15" customHeight="1" x14ac:dyDescent="0.15">
      <c r="C242" s="46"/>
      <c r="D242" s="46"/>
      <c r="E242" s="47"/>
      <c r="F242" s="47"/>
      <c r="G242" s="46"/>
      <c r="H242" s="46"/>
      <c r="J242" s="55"/>
      <c r="R242" s="56"/>
      <c r="S242" s="55"/>
      <c r="T242" s="55"/>
    </row>
    <row r="243" spans="3:20" s="26" customFormat="1" ht="15" customHeight="1" x14ac:dyDescent="0.15">
      <c r="C243" s="46"/>
      <c r="D243" s="46"/>
      <c r="E243" s="47"/>
      <c r="F243" s="47"/>
      <c r="G243" s="46"/>
      <c r="H243" s="46"/>
      <c r="J243" s="55"/>
      <c r="R243" s="56"/>
      <c r="S243" s="55"/>
      <c r="T243" s="55"/>
    </row>
    <row r="244" spans="3:20" s="26" customFormat="1" ht="15" customHeight="1" x14ac:dyDescent="0.15">
      <c r="C244" s="46"/>
      <c r="D244" s="46"/>
      <c r="E244" s="47"/>
      <c r="F244" s="47"/>
      <c r="G244" s="46"/>
      <c r="H244" s="46"/>
      <c r="J244" s="55"/>
      <c r="R244" s="56"/>
      <c r="S244" s="55"/>
      <c r="T244" s="55"/>
    </row>
    <row r="245" spans="3:20" s="26" customFormat="1" ht="15" customHeight="1" x14ac:dyDescent="0.15">
      <c r="C245" s="46"/>
      <c r="D245" s="46"/>
      <c r="E245" s="47"/>
      <c r="F245" s="47"/>
      <c r="G245" s="46"/>
      <c r="H245" s="46"/>
      <c r="J245" s="55"/>
      <c r="R245" s="56"/>
      <c r="S245" s="55"/>
      <c r="T245" s="55"/>
    </row>
    <row r="246" spans="3:20" s="26" customFormat="1" ht="15" customHeight="1" x14ac:dyDescent="0.15">
      <c r="C246" s="46"/>
      <c r="D246" s="46"/>
      <c r="E246" s="47"/>
      <c r="F246" s="47"/>
      <c r="G246" s="46"/>
      <c r="H246" s="46"/>
      <c r="J246" s="55"/>
      <c r="R246" s="56"/>
      <c r="S246" s="55"/>
      <c r="T246" s="55"/>
    </row>
    <row r="247" spans="3:20" s="26" customFormat="1" ht="15" customHeight="1" x14ac:dyDescent="0.15">
      <c r="C247" s="46"/>
      <c r="D247" s="46"/>
      <c r="E247" s="47"/>
      <c r="F247" s="47"/>
      <c r="G247" s="46"/>
      <c r="H247" s="46"/>
      <c r="J247" s="55"/>
      <c r="R247" s="56"/>
      <c r="S247" s="55"/>
      <c r="T247" s="55"/>
    </row>
    <row r="248" spans="3:20" s="26" customFormat="1" ht="15" customHeight="1" x14ac:dyDescent="0.15">
      <c r="C248" s="46"/>
      <c r="D248" s="46"/>
      <c r="E248" s="47"/>
      <c r="F248" s="47"/>
      <c r="G248" s="46"/>
      <c r="H248" s="46"/>
      <c r="J248" s="55"/>
      <c r="R248" s="56"/>
      <c r="S248" s="55"/>
      <c r="T248" s="55"/>
    </row>
    <row r="249" spans="3:20" s="26" customFormat="1" ht="15" customHeight="1" x14ac:dyDescent="0.15">
      <c r="C249" s="46"/>
      <c r="D249" s="46"/>
      <c r="E249" s="47"/>
      <c r="F249" s="47"/>
      <c r="G249" s="46"/>
      <c r="H249" s="46"/>
      <c r="J249" s="55"/>
      <c r="R249" s="56"/>
      <c r="S249" s="55"/>
      <c r="T249" s="55"/>
    </row>
    <row r="250" spans="3:20" s="26" customFormat="1" ht="15" customHeight="1" x14ac:dyDescent="0.15">
      <c r="C250" s="46"/>
      <c r="D250" s="46"/>
      <c r="E250" s="47"/>
      <c r="F250" s="47"/>
      <c r="G250" s="46"/>
      <c r="H250" s="46"/>
      <c r="J250" s="55"/>
      <c r="R250" s="56"/>
      <c r="S250" s="55"/>
      <c r="T250" s="55"/>
    </row>
    <row r="251" spans="3:20" s="26" customFormat="1" ht="15" customHeight="1" x14ac:dyDescent="0.15">
      <c r="C251" s="46"/>
      <c r="D251" s="46"/>
      <c r="E251" s="47"/>
      <c r="F251" s="47"/>
      <c r="G251" s="46"/>
      <c r="H251" s="46"/>
      <c r="J251" s="55"/>
      <c r="R251" s="56"/>
      <c r="S251" s="55"/>
      <c r="T251" s="55"/>
    </row>
    <row r="252" spans="3:20" s="26" customFormat="1" ht="15" customHeight="1" x14ac:dyDescent="0.15">
      <c r="C252" s="46"/>
      <c r="D252" s="46"/>
      <c r="E252" s="47"/>
      <c r="F252" s="47"/>
      <c r="G252" s="46"/>
      <c r="H252" s="46"/>
      <c r="J252" s="55"/>
      <c r="R252" s="56"/>
      <c r="S252" s="55"/>
      <c r="T252" s="55"/>
    </row>
    <row r="253" spans="3:20" s="26" customFormat="1" ht="15" customHeight="1" x14ac:dyDescent="0.15">
      <c r="C253" s="46"/>
      <c r="D253" s="46"/>
      <c r="E253" s="47"/>
      <c r="F253" s="47"/>
      <c r="G253" s="46"/>
      <c r="H253" s="46"/>
      <c r="J253" s="55"/>
      <c r="R253" s="56"/>
      <c r="S253" s="55"/>
      <c r="T253" s="55"/>
    </row>
    <row r="254" spans="3:20" s="26" customFormat="1" ht="15" customHeight="1" x14ac:dyDescent="0.15">
      <c r="C254" s="46"/>
      <c r="D254" s="46"/>
      <c r="E254" s="47"/>
      <c r="F254" s="47"/>
      <c r="G254" s="46"/>
      <c r="H254" s="46"/>
      <c r="J254" s="55"/>
      <c r="R254" s="56"/>
      <c r="S254" s="55"/>
      <c r="T254" s="55"/>
    </row>
    <row r="255" spans="3:20" s="26" customFormat="1" ht="15" customHeight="1" x14ac:dyDescent="0.15">
      <c r="C255" s="46"/>
      <c r="D255" s="46"/>
      <c r="E255" s="47"/>
      <c r="F255" s="47"/>
      <c r="G255" s="46"/>
      <c r="H255" s="46"/>
      <c r="J255" s="55"/>
      <c r="R255" s="56"/>
      <c r="S255" s="55"/>
      <c r="T255" s="55"/>
    </row>
    <row r="256" spans="3:20" s="26" customFormat="1" ht="15" customHeight="1" x14ac:dyDescent="0.15">
      <c r="C256" s="46"/>
      <c r="D256" s="46"/>
      <c r="E256" s="47"/>
      <c r="F256" s="47"/>
      <c r="G256" s="46"/>
      <c r="H256" s="46"/>
      <c r="J256" s="55"/>
      <c r="R256" s="56"/>
      <c r="S256" s="55"/>
      <c r="T256" s="55"/>
    </row>
    <row r="257" spans="3:20" s="26" customFormat="1" ht="15" customHeight="1" x14ac:dyDescent="0.15">
      <c r="C257" s="46"/>
      <c r="D257" s="46"/>
      <c r="E257" s="47"/>
      <c r="F257" s="47"/>
      <c r="G257" s="46"/>
      <c r="H257" s="46"/>
      <c r="J257" s="55"/>
      <c r="R257" s="56"/>
      <c r="S257" s="55"/>
      <c r="T257" s="55"/>
    </row>
    <row r="258" spans="3:20" s="26" customFormat="1" ht="15" customHeight="1" x14ac:dyDescent="0.15">
      <c r="C258" s="46"/>
      <c r="D258" s="46"/>
      <c r="E258" s="47"/>
      <c r="F258" s="47"/>
      <c r="G258" s="46"/>
      <c r="H258" s="46"/>
      <c r="J258" s="55"/>
      <c r="R258" s="56"/>
      <c r="S258" s="55"/>
      <c r="T258" s="55"/>
    </row>
    <row r="259" spans="3:20" s="26" customFormat="1" ht="15" customHeight="1" x14ac:dyDescent="0.15">
      <c r="C259" s="46"/>
      <c r="D259" s="46"/>
      <c r="E259" s="47"/>
      <c r="F259" s="47"/>
      <c r="G259" s="46"/>
      <c r="H259" s="46"/>
      <c r="J259" s="55"/>
      <c r="R259" s="56"/>
      <c r="S259" s="55"/>
      <c r="T259" s="55"/>
    </row>
    <row r="260" spans="3:20" s="26" customFormat="1" ht="15" customHeight="1" x14ac:dyDescent="0.15">
      <c r="C260" s="46"/>
      <c r="D260" s="46"/>
      <c r="E260" s="47"/>
      <c r="F260" s="47"/>
      <c r="G260" s="46"/>
      <c r="H260" s="46"/>
      <c r="J260" s="55"/>
      <c r="R260" s="56"/>
      <c r="S260" s="55"/>
      <c r="T260" s="55"/>
    </row>
    <row r="261" spans="3:20" s="26" customFormat="1" ht="15" customHeight="1" x14ac:dyDescent="0.15">
      <c r="C261" s="46"/>
      <c r="D261" s="46"/>
      <c r="E261" s="47"/>
      <c r="F261" s="47"/>
      <c r="G261" s="46"/>
      <c r="H261" s="46"/>
      <c r="J261" s="55"/>
      <c r="R261" s="56"/>
      <c r="S261" s="55"/>
      <c r="T261" s="55"/>
    </row>
    <row r="262" spans="3:20" s="26" customFormat="1" ht="15" customHeight="1" x14ac:dyDescent="0.15">
      <c r="C262" s="46"/>
      <c r="D262" s="46"/>
      <c r="E262" s="47"/>
      <c r="F262" s="47"/>
      <c r="G262" s="46"/>
      <c r="H262" s="46"/>
      <c r="J262" s="55"/>
      <c r="R262" s="56"/>
      <c r="S262" s="55"/>
      <c r="T262" s="55"/>
    </row>
    <row r="263" spans="3:20" s="26" customFormat="1" ht="15" customHeight="1" x14ac:dyDescent="0.15">
      <c r="C263" s="46"/>
      <c r="D263" s="46"/>
      <c r="E263" s="47"/>
      <c r="F263" s="47"/>
      <c r="G263" s="46"/>
      <c r="H263" s="46"/>
      <c r="J263" s="55"/>
      <c r="R263" s="56"/>
      <c r="S263" s="55"/>
      <c r="T263" s="55"/>
    </row>
    <row r="264" spans="3:20" s="26" customFormat="1" ht="15" customHeight="1" x14ac:dyDescent="0.15">
      <c r="C264" s="46"/>
      <c r="D264" s="46"/>
      <c r="E264" s="47"/>
      <c r="F264" s="47"/>
      <c r="G264" s="46"/>
      <c r="H264" s="46"/>
      <c r="J264" s="55"/>
      <c r="R264" s="56"/>
      <c r="S264" s="55"/>
      <c r="T264" s="55"/>
    </row>
    <row r="265" spans="3:20" s="26" customFormat="1" ht="15" customHeight="1" x14ac:dyDescent="0.15">
      <c r="C265" s="46"/>
      <c r="D265" s="46"/>
      <c r="E265" s="47"/>
      <c r="F265" s="47"/>
      <c r="G265" s="46"/>
      <c r="H265" s="46"/>
      <c r="J265" s="55"/>
      <c r="R265" s="56"/>
      <c r="S265" s="55"/>
      <c r="T265" s="55"/>
    </row>
    <row r="266" spans="3:20" s="26" customFormat="1" ht="15" customHeight="1" x14ac:dyDescent="0.15">
      <c r="C266" s="46"/>
      <c r="D266" s="46"/>
      <c r="E266" s="47"/>
      <c r="F266" s="47"/>
      <c r="G266" s="46"/>
      <c r="H266" s="46"/>
      <c r="J266" s="55"/>
      <c r="R266" s="56"/>
      <c r="S266" s="55"/>
      <c r="T266" s="55"/>
    </row>
    <row r="267" spans="3:20" s="26" customFormat="1" ht="15" customHeight="1" x14ac:dyDescent="0.15">
      <c r="C267" s="46"/>
      <c r="D267" s="46"/>
      <c r="E267" s="47"/>
      <c r="F267" s="47"/>
      <c r="G267" s="46"/>
      <c r="H267" s="46"/>
      <c r="J267" s="55"/>
      <c r="R267" s="56"/>
      <c r="S267" s="55"/>
      <c r="T267" s="55"/>
    </row>
    <row r="268" spans="3:20" s="26" customFormat="1" ht="15" customHeight="1" x14ac:dyDescent="0.15">
      <c r="C268" s="46"/>
      <c r="D268" s="46"/>
      <c r="E268" s="47"/>
      <c r="F268" s="47"/>
      <c r="G268" s="46"/>
      <c r="H268" s="46"/>
      <c r="J268" s="55"/>
      <c r="R268" s="56"/>
      <c r="S268" s="55"/>
      <c r="T268" s="55"/>
    </row>
    <row r="269" spans="3:20" s="26" customFormat="1" ht="15" customHeight="1" x14ac:dyDescent="0.15">
      <c r="C269" s="46"/>
      <c r="D269" s="46"/>
      <c r="E269" s="47"/>
      <c r="F269" s="47"/>
      <c r="G269" s="46"/>
      <c r="H269" s="46"/>
      <c r="J269" s="55"/>
      <c r="R269" s="56"/>
      <c r="S269" s="55"/>
      <c r="T269" s="55"/>
    </row>
    <row r="270" spans="3:20" s="26" customFormat="1" ht="15" customHeight="1" x14ac:dyDescent="0.15">
      <c r="C270" s="46"/>
      <c r="D270" s="46"/>
      <c r="E270" s="47"/>
      <c r="F270" s="47"/>
      <c r="G270" s="46"/>
      <c r="H270" s="46"/>
      <c r="J270" s="55"/>
      <c r="R270" s="56"/>
      <c r="S270" s="55"/>
      <c r="T270" s="55"/>
    </row>
    <row r="271" spans="3:20" s="26" customFormat="1" ht="15" customHeight="1" x14ac:dyDescent="0.15">
      <c r="C271" s="46"/>
      <c r="D271" s="46"/>
      <c r="E271" s="47"/>
      <c r="F271" s="47"/>
      <c r="G271" s="46"/>
      <c r="H271" s="46"/>
      <c r="J271" s="55"/>
      <c r="R271" s="56"/>
      <c r="S271" s="55"/>
      <c r="T271" s="55"/>
    </row>
    <row r="272" spans="3:20" s="26" customFormat="1" ht="15" customHeight="1" x14ac:dyDescent="0.15">
      <c r="C272" s="46"/>
      <c r="D272" s="46"/>
      <c r="E272" s="47"/>
      <c r="F272" s="47"/>
      <c r="G272" s="46"/>
      <c r="H272" s="46"/>
      <c r="J272" s="55"/>
      <c r="R272" s="56"/>
      <c r="S272" s="55"/>
      <c r="T272" s="55"/>
    </row>
    <row r="273" spans="1:20" s="26" customFormat="1" ht="15" customHeight="1" x14ac:dyDescent="0.15">
      <c r="C273" s="46"/>
      <c r="D273" s="46"/>
      <c r="E273" s="47"/>
      <c r="F273" s="47"/>
      <c r="G273" s="46"/>
      <c r="H273" s="46"/>
      <c r="J273" s="55"/>
      <c r="R273" s="56"/>
      <c r="S273" s="55"/>
      <c r="T273" s="55"/>
    </row>
    <row r="274" spans="1:20" s="26" customFormat="1" ht="15" customHeight="1" x14ac:dyDescent="0.15">
      <c r="C274" s="46"/>
      <c r="D274" s="46"/>
      <c r="E274" s="47"/>
      <c r="F274" s="47"/>
      <c r="G274" s="46"/>
      <c r="H274" s="46"/>
      <c r="J274" s="55"/>
      <c r="R274" s="56"/>
      <c r="S274" s="55"/>
      <c r="T274" s="55"/>
    </row>
    <row r="275" spans="1:20" s="26" customFormat="1" ht="15" customHeight="1" x14ac:dyDescent="0.15">
      <c r="C275" s="46"/>
      <c r="D275" s="46"/>
      <c r="E275" s="47"/>
      <c r="F275" s="47"/>
      <c r="G275" s="46"/>
      <c r="H275" s="46"/>
      <c r="J275" s="55"/>
      <c r="R275" s="56"/>
      <c r="S275" s="55"/>
      <c r="T275" s="55"/>
    </row>
    <row r="276" spans="1:20" s="26" customFormat="1" ht="15" customHeight="1" x14ac:dyDescent="0.15">
      <c r="C276" s="46"/>
      <c r="D276" s="46"/>
      <c r="E276" s="47"/>
      <c r="F276" s="47"/>
      <c r="G276" s="46"/>
      <c r="H276" s="46"/>
      <c r="J276" s="55"/>
      <c r="R276" s="56"/>
      <c r="S276" s="55"/>
      <c r="T276" s="55"/>
    </row>
    <row r="277" spans="1:20" s="26" customFormat="1" ht="15" customHeight="1" x14ac:dyDescent="0.15">
      <c r="C277" s="46"/>
      <c r="D277" s="46"/>
      <c r="E277" s="47"/>
      <c r="F277" s="47"/>
      <c r="G277" s="46"/>
      <c r="H277" s="46"/>
      <c r="J277" s="55"/>
      <c r="R277" s="56"/>
      <c r="S277" s="55"/>
      <c r="T277" s="55"/>
    </row>
    <row r="278" spans="1:20" s="2" customFormat="1" ht="15" customHeight="1" x14ac:dyDescent="0.15">
      <c r="A278" s="26"/>
      <c r="B278" s="26"/>
      <c r="C278" s="46"/>
      <c r="D278" s="46"/>
      <c r="E278" s="47"/>
      <c r="F278" s="47"/>
      <c r="G278" s="46"/>
      <c r="H278" s="46"/>
      <c r="J278" s="1"/>
      <c r="R278" s="3"/>
      <c r="S278" s="1"/>
      <c r="T278" s="1"/>
    </row>
    <row r="279" spans="1:20" s="2" customFormat="1" ht="15" customHeight="1" x14ac:dyDescent="0.15">
      <c r="A279" s="26"/>
      <c r="B279" s="26"/>
      <c r="C279" s="46"/>
      <c r="D279" s="46"/>
      <c r="E279" s="47"/>
      <c r="F279" s="47"/>
      <c r="G279" s="46"/>
      <c r="H279" s="46"/>
      <c r="J279" s="1"/>
      <c r="R279" s="3"/>
      <c r="S279" s="1"/>
      <c r="T279" s="1"/>
    </row>
    <row r="280" spans="1:20" s="2" customFormat="1" ht="15" customHeight="1" x14ac:dyDescent="0.15">
      <c r="A280" s="26"/>
      <c r="B280" s="26"/>
      <c r="C280" s="46"/>
      <c r="D280" s="46"/>
      <c r="E280" s="47"/>
      <c r="F280" s="47"/>
      <c r="G280" s="46"/>
      <c r="H280" s="46"/>
      <c r="J280" s="1"/>
      <c r="R280" s="3"/>
      <c r="S280" s="1"/>
      <c r="T280" s="1"/>
    </row>
    <row r="281" spans="1:20" s="2" customFormat="1" ht="15" customHeight="1" x14ac:dyDescent="0.15">
      <c r="A281" s="26"/>
      <c r="B281" s="26"/>
      <c r="C281" s="46"/>
      <c r="D281" s="46"/>
      <c r="E281" s="47"/>
      <c r="F281" s="47"/>
      <c r="G281" s="46"/>
      <c r="H281" s="46"/>
      <c r="J281" s="1"/>
      <c r="R281" s="3"/>
      <c r="S281" s="1"/>
      <c r="T281" s="1"/>
    </row>
    <row r="282" spans="1:20" s="2" customFormat="1" ht="15" customHeight="1" x14ac:dyDescent="0.15">
      <c r="A282" s="26"/>
      <c r="B282" s="26"/>
      <c r="C282" s="46"/>
      <c r="D282" s="46"/>
      <c r="E282" s="47"/>
      <c r="F282" s="47"/>
      <c r="G282" s="46"/>
      <c r="H282" s="46"/>
      <c r="J282" s="1"/>
      <c r="R282" s="3"/>
      <c r="S282" s="1"/>
      <c r="T282" s="1"/>
    </row>
    <row r="283" spans="1:20" s="2" customFormat="1" ht="15" customHeight="1" x14ac:dyDescent="0.15">
      <c r="A283" s="26"/>
      <c r="B283" s="26"/>
      <c r="C283" s="46"/>
      <c r="D283" s="46"/>
      <c r="E283" s="47"/>
      <c r="F283" s="47"/>
      <c r="G283" s="46"/>
      <c r="H283" s="46"/>
      <c r="J283" s="1"/>
      <c r="R283" s="3"/>
      <c r="S283" s="1"/>
      <c r="T283" s="1"/>
    </row>
    <row r="284" spans="1:20" s="2" customFormat="1" ht="15" customHeight="1" x14ac:dyDescent="0.15">
      <c r="A284" s="26"/>
      <c r="B284" s="26"/>
      <c r="C284" s="46"/>
      <c r="D284" s="46"/>
      <c r="E284" s="47"/>
      <c r="F284" s="47"/>
      <c r="G284" s="46"/>
      <c r="H284" s="46"/>
      <c r="J284" s="1"/>
      <c r="R284" s="3"/>
      <c r="S284" s="1"/>
      <c r="T284" s="1"/>
    </row>
    <row r="285" spans="1:20" s="2" customFormat="1" ht="15" customHeight="1" x14ac:dyDescent="0.15">
      <c r="A285" s="26"/>
      <c r="B285" s="26"/>
      <c r="C285" s="46"/>
      <c r="D285" s="46"/>
      <c r="E285" s="47"/>
      <c r="F285" s="47"/>
      <c r="G285" s="46"/>
      <c r="H285" s="46"/>
      <c r="J285" s="1"/>
      <c r="R285" s="3"/>
      <c r="S285" s="1"/>
      <c r="T285" s="1"/>
    </row>
    <row r="286" spans="1:20" s="2" customFormat="1" ht="15" customHeight="1" x14ac:dyDescent="0.15">
      <c r="A286" s="26"/>
      <c r="B286" s="26"/>
      <c r="C286" s="46"/>
      <c r="D286" s="46"/>
      <c r="E286" s="47"/>
      <c r="F286" s="47"/>
      <c r="G286" s="46"/>
      <c r="H286" s="46"/>
      <c r="J286" s="1"/>
      <c r="R286" s="3"/>
      <c r="S286" s="1"/>
      <c r="T286" s="1"/>
    </row>
    <row r="287" spans="1:20" s="2" customFormat="1" ht="15" customHeight="1" x14ac:dyDescent="0.15">
      <c r="A287" s="26"/>
      <c r="B287" s="26"/>
      <c r="C287" s="46"/>
      <c r="D287" s="46"/>
      <c r="E287" s="47"/>
      <c r="F287" s="47"/>
      <c r="G287" s="46"/>
      <c r="H287" s="46"/>
      <c r="J287" s="1"/>
      <c r="R287" s="3"/>
      <c r="S287" s="1"/>
      <c r="T287" s="1"/>
    </row>
    <row r="288" spans="1:20" s="2" customFormat="1" ht="15" customHeight="1" x14ac:dyDescent="0.15">
      <c r="A288" s="26"/>
      <c r="B288" s="26"/>
      <c r="C288" s="46"/>
      <c r="D288" s="46"/>
      <c r="E288" s="47"/>
      <c r="F288" s="47"/>
      <c r="G288" s="46"/>
      <c r="H288" s="46"/>
      <c r="J288" s="1"/>
      <c r="R288" s="3"/>
      <c r="S288" s="1"/>
      <c r="T288" s="1"/>
    </row>
    <row r="289" spans="1:20" s="2" customFormat="1" ht="15" customHeight="1" x14ac:dyDescent="0.15">
      <c r="A289" s="26"/>
      <c r="B289" s="26"/>
      <c r="C289" s="46"/>
      <c r="D289" s="46"/>
      <c r="E289" s="47"/>
      <c r="F289" s="47"/>
      <c r="G289" s="46"/>
      <c r="H289" s="46"/>
      <c r="J289" s="1"/>
      <c r="R289" s="3"/>
      <c r="S289" s="1"/>
      <c r="T289" s="1"/>
    </row>
    <row r="290" spans="1:20" s="2" customFormat="1" ht="15" customHeight="1" x14ac:dyDescent="0.15">
      <c r="A290" s="26"/>
      <c r="B290" s="26"/>
      <c r="C290" s="46"/>
      <c r="D290" s="46"/>
      <c r="E290" s="47"/>
      <c r="F290" s="47"/>
      <c r="G290" s="46"/>
      <c r="H290" s="46"/>
      <c r="J290" s="1"/>
      <c r="R290" s="3"/>
      <c r="S290" s="1"/>
      <c r="T290" s="1"/>
    </row>
    <row r="291" spans="1:20" s="2" customFormat="1" ht="15" customHeight="1" x14ac:dyDescent="0.15">
      <c r="A291" s="26"/>
      <c r="B291" s="26"/>
      <c r="C291" s="46"/>
      <c r="D291" s="46"/>
      <c r="E291" s="47"/>
      <c r="F291" s="47"/>
      <c r="G291" s="46"/>
      <c r="H291" s="46"/>
      <c r="J291" s="1"/>
      <c r="R291" s="3"/>
      <c r="S291" s="1"/>
      <c r="T291" s="1"/>
    </row>
    <row r="292" spans="1:20" s="2" customFormat="1" ht="15" customHeight="1" x14ac:dyDescent="0.15">
      <c r="A292" s="26"/>
      <c r="B292" s="26"/>
      <c r="C292" s="46"/>
      <c r="D292" s="46"/>
      <c r="E292" s="47"/>
      <c r="F292" s="47"/>
      <c r="G292" s="46"/>
      <c r="H292" s="46"/>
      <c r="J292" s="1"/>
      <c r="R292" s="3"/>
      <c r="S292" s="1"/>
      <c r="T292" s="1"/>
    </row>
    <row r="293" spans="1:20" s="2" customFormat="1" ht="15" customHeight="1" x14ac:dyDescent="0.15">
      <c r="A293" s="26"/>
      <c r="B293" s="26"/>
      <c r="C293" s="46"/>
      <c r="D293" s="46"/>
      <c r="E293" s="47"/>
      <c r="F293" s="47"/>
      <c r="G293" s="46"/>
      <c r="H293" s="46"/>
      <c r="J293" s="1"/>
      <c r="R293" s="3"/>
      <c r="S293" s="1"/>
      <c r="T293" s="1"/>
    </row>
    <row r="294" spans="1:20" s="2" customFormat="1" ht="15" customHeight="1" x14ac:dyDescent="0.15">
      <c r="A294" s="26"/>
      <c r="B294" s="26"/>
      <c r="C294" s="46"/>
      <c r="D294" s="46"/>
      <c r="E294" s="47"/>
      <c r="F294" s="47"/>
      <c r="G294" s="46"/>
      <c r="H294" s="46"/>
      <c r="J294" s="1"/>
      <c r="R294" s="3"/>
      <c r="S294" s="1"/>
      <c r="T294" s="1"/>
    </row>
    <row r="295" spans="1:20" s="2" customFormat="1" ht="15" customHeight="1" x14ac:dyDescent="0.15">
      <c r="A295" s="26"/>
      <c r="B295" s="26"/>
      <c r="C295" s="46"/>
      <c r="D295" s="46"/>
      <c r="E295" s="47"/>
      <c r="F295" s="47"/>
      <c r="G295" s="46"/>
      <c r="H295" s="46"/>
      <c r="J295" s="1"/>
      <c r="R295" s="3"/>
      <c r="S295" s="1"/>
      <c r="T295" s="1"/>
    </row>
    <row r="296" spans="1:20" s="2" customFormat="1" ht="15" customHeight="1" x14ac:dyDescent="0.15">
      <c r="A296" s="26"/>
      <c r="B296" s="26"/>
      <c r="C296" s="46"/>
      <c r="D296" s="46"/>
      <c r="E296" s="47"/>
      <c r="F296" s="47"/>
      <c r="G296" s="46"/>
      <c r="H296" s="46"/>
      <c r="J296" s="1"/>
      <c r="R296" s="3"/>
      <c r="S296" s="1"/>
      <c r="T296" s="1"/>
    </row>
    <row r="297" spans="1:20" s="2" customFormat="1" ht="15" customHeight="1" x14ac:dyDescent="0.15">
      <c r="A297" s="26"/>
      <c r="B297" s="26"/>
      <c r="C297" s="46"/>
      <c r="D297" s="46"/>
      <c r="E297" s="47"/>
      <c r="F297" s="47"/>
      <c r="G297" s="46"/>
      <c r="H297" s="46"/>
      <c r="J297" s="1"/>
      <c r="R297" s="3"/>
      <c r="S297" s="1"/>
      <c r="T297" s="1"/>
    </row>
    <row r="298" spans="1:20" s="2" customFormat="1" ht="15" customHeight="1" x14ac:dyDescent="0.15">
      <c r="A298" s="26"/>
      <c r="B298" s="26"/>
      <c r="C298" s="46"/>
      <c r="D298" s="46"/>
      <c r="E298" s="47"/>
      <c r="F298" s="47"/>
      <c r="G298" s="46"/>
      <c r="H298" s="46"/>
      <c r="J298" s="1"/>
      <c r="R298" s="3"/>
      <c r="S298" s="1"/>
      <c r="T298" s="1"/>
    </row>
    <row r="299" spans="1:20" s="2" customFormat="1" ht="15" customHeight="1" x14ac:dyDescent="0.15">
      <c r="A299" s="26"/>
      <c r="B299" s="26"/>
      <c r="C299" s="46"/>
      <c r="D299" s="46"/>
      <c r="E299" s="47"/>
      <c r="F299" s="47"/>
      <c r="G299" s="46"/>
      <c r="H299" s="46"/>
      <c r="J299" s="1"/>
      <c r="R299" s="3"/>
      <c r="S299" s="1"/>
      <c r="T299" s="1"/>
    </row>
    <row r="300" spans="1:20" s="2" customFormat="1" ht="15" customHeight="1" x14ac:dyDescent="0.15">
      <c r="A300" s="26"/>
      <c r="B300" s="26"/>
      <c r="C300" s="46"/>
      <c r="D300" s="46"/>
      <c r="E300" s="47"/>
      <c r="F300" s="47"/>
      <c r="G300" s="46"/>
      <c r="H300" s="46"/>
      <c r="J300" s="1"/>
      <c r="R300" s="3"/>
      <c r="S300" s="1"/>
      <c r="T300" s="1"/>
    </row>
    <row r="301" spans="1:20" s="2" customFormat="1" ht="15" customHeight="1" x14ac:dyDescent="0.15">
      <c r="A301" s="26"/>
      <c r="B301" s="26"/>
      <c r="C301" s="46"/>
      <c r="D301" s="46"/>
      <c r="E301" s="47"/>
      <c r="F301" s="47"/>
      <c r="G301" s="46"/>
      <c r="H301" s="46"/>
      <c r="J301" s="1"/>
      <c r="R301" s="3"/>
      <c r="S301" s="1"/>
      <c r="T301" s="1"/>
    </row>
    <row r="302" spans="1:20" s="2" customFormat="1" ht="15" customHeight="1" x14ac:dyDescent="0.15">
      <c r="A302" s="26"/>
      <c r="B302" s="26"/>
      <c r="C302" s="46"/>
      <c r="D302" s="46"/>
      <c r="E302" s="47"/>
      <c r="F302" s="47"/>
      <c r="G302" s="46"/>
      <c r="H302" s="46"/>
      <c r="J302" s="1"/>
      <c r="R302" s="3"/>
      <c r="S302" s="1"/>
      <c r="T302" s="1"/>
    </row>
    <row r="303" spans="1:20" s="2" customFormat="1" ht="15" customHeight="1" x14ac:dyDescent="0.15">
      <c r="A303" s="26"/>
      <c r="B303" s="26"/>
      <c r="C303" s="46"/>
      <c r="D303" s="46"/>
      <c r="E303" s="47"/>
      <c r="F303" s="47"/>
      <c r="G303" s="46"/>
      <c r="H303" s="46"/>
      <c r="J303" s="1"/>
      <c r="R303" s="3"/>
      <c r="S303" s="1"/>
      <c r="T303" s="1"/>
    </row>
    <row r="304" spans="1:20" s="2" customFormat="1" ht="15" customHeight="1" x14ac:dyDescent="0.15">
      <c r="A304" s="26"/>
      <c r="B304" s="26"/>
      <c r="C304" s="46"/>
      <c r="D304" s="46"/>
      <c r="E304" s="47"/>
      <c r="F304" s="47"/>
      <c r="G304" s="46"/>
      <c r="H304" s="46"/>
      <c r="J304" s="1"/>
      <c r="R304" s="3"/>
      <c r="S304" s="1"/>
      <c r="T304" s="1"/>
    </row>
    <row r="305" spans="1:20" s="2" customFormat="1" ht="15" customHeight="1" x14ac:dyDescent="0.15">
      <c r="A305" s="26"/>
      <c r="B305" s="26"/>
      <c r="C305" s="46"/>
      <c r="D305" s="46"/>
      <c r="E305" s="47"/>
      <c r="F305" s="47"/>
      <c r="G305" s="46"/>
      <c r="H305" s="46"/>
      <c r="J305" s="1"/>
      <c r="R305" s="3"/>
      <c r="S305" s="1"/>
      <c r="T305" s="1"/>
    </row>
    <row r="306" spans="1:20" s="2" customFormat="1" ht="15" customHeight="1" x14ac:dyDescent="0.15">
      <c r="A306" s="26"/>
      <c r="B306" s="26"/>
      <c r="C306" s="46"/>
      <c r="D306" s="46"/>
      <c r="E306" s="47"/>
      <c r="F306" s="47"/>
      <c r="G306" s="46"/>
      <c r="H306" s="46"/>
      <c r="J306" s="1"/>
      <c r="R306" s="3"/>
      <c r="S306" s="1"/>
      <c r="T306" s="1"/>
    </row>
    <row r="307" spans="1:20" s="2" customFormat="1" ht="15" customHeight="1" x14ac:dyDescent="0.15">
      <c r="A307" s="26"/>
      <c r="B307" s="26"/>
      <c r="C307" s="46"/>
      <c r="D307" s="46"/>
      <c r="E307" s="47"/>
      <c r="F307" s="47"/>
      <c r="G307" s="46"/>
      <c r="H307" s="46"/>
      <c r="J307" s="1"/>
      <c r="R307" s="3"/>
      <c r="S307" s="1"/>
      <c r="T307" s="1"/>
    </row>
    <row r="308" spans="1:20" s="2" customFormat="1" ht="15" customHeight="1" x14ac:dyDescent="0.15">
      <c r="A308" s="26"/>
      <c r="B308" s="26"/>
      <c r="C308" s="46"/>
      <c r="D308" s="46"/>
      <c r="E308" s="47"/>
      <c r="F308" s="47"/>
      <c r="G308" s="46"/>
      <c r="H308" s="46"/>
      <c r="J308" s="1"/>
      <c r="R308" s="3"/>
      <c r="S308" s="1"/>
      <c r="T308" s="1"/>
    </row>
  </sheetData>
  <mergeCells count="85">
    <mergeCell ref="F125:F126"/>
    <mergeCell ref="E125:E126"/>
    <mergeCell ref="G125:G126"/>
    <mergeCell ref="H125:H126"/>
    <mergeCell ref="C125:C126"/>
    <mergeCell ref="D127:D128"/>
    <mergeCell ref="D123:D124"/>
    <mergeCell ref="A13:A14"/>
    <mergeCell ref="A41:A42"/>
    <mergeCell ref="B41:B42"/>
    <mergeCell ref="C41:C42"/>
    <mergeCell ref="D41:D42"/>
    <mergeCell ref="B13:B14"/>
    <mergeCell ref="C13:C14"/>
    <mergeCell ref="A43:A44"/>
    <mergeCell ref="A7:A8"/>
    <mergeCell ref="B7:B8"/>
    <mergeCell ref="C7:C8"/>
    <mergeCell ref="G7:G8"/>
    <mergeCell ref="H7:H8"/>
    <mergeCell ref="E43:E44"/>
    <mergeCell ref="F43:F44"/>
    <mergeCell ref="B45:B46"/>
    <mergeCell ref="G45:G46"/>
    <mergeCell ref="H45:H46"/>
    <mergeCell ref="E45:E46"/>
    <mergeCell ref="F45:F46"/>
    <mergeCell ref="L82:N82"/>
    <mergeCell ref="H49:H50"/>
    <mergeCell ref="I3:R4"/>
    <mergeCell ref="C47:C48"/>
    <mergeCell ref="G47:G48"/>
    <mergeCell ref="H47:H48"/>
    <mergeCell ref="E49:E50"/>
    <mergeCell ref="F49:F50"/>
    <mergeCell ref="G49:G50"/>
    <mergeCell ref="E47:E48"/>
    <mergeCell ref="F47:F48"/>
    <mergeCell ref="D49:D50"/>
    <mergeCell ref="G41:H41"/>
    <mergeCell ref="I41:R42"/>
    <mergeCell ref="E41:E42"/>
    <mergeCell ref="G5:G6"/>
    <mergeCell ref="H5:H6"/>
    <mergeCell ref="E5:E6"/>
    <mergeCell ref="F5:F6"/>
    <mergeCell ref="L70:M70"/>
    <mergeCell ref="F41:F42"/>
    <mergeCell ref="G13:G14"/>
    <mergeCell ref="H13:H14"/>
    <mergeCell ref="G15:G16"/>
    <mergeCell ref="H15:H16"/>
    <mergeCell ref="F15:F16"/>
    <mergeCell ref="G11:G12"/>
    <mergeCell ref="H11:H12"/>
    <mergeCell ref="G9:G10"/>
    <mergeCell ref="H9:H10"/>
    <mergeCell ref="G43:G44"/>
    <mergeCell ref="H43:H44"/>
    <mergeCell ref="A1:R1"/>
    <mergeCell ref="E15:E16"/>
    <mergeCell ref="F13:F14"/>
    <mergeCell ref="E13:E14"/>
    <mergeCell ref="E7:E8"/>
    <mergeCell ref="F7:F8"/>
    <mergeCell ref="A3:A4"/>
    <mergeCell ref="B3:B4"/>
    <mergeCell ref="C3:C4"/>
    <mergeCell ref="D3:D4"/>
    <mergeCell ref="G3:H3"/>
    <mergeCell ref="E3:E4"/>
    <mergeCell ref="F3:F4"/>
    <mergeCell ref="A5:A6"/>
    <mergeCell ref="B5:B6"/>
    <mergeCell ref="C5:C6"/>
    <mergeCell ref="A11:A12"/>
    <mergeCell ref="B11:B12"/>
    <mergeCell ref="C11:C12"/>
    <mergeCell ref="E11:E12"/>
    <mergeCell ref="F11:F12"/>
    <mergeCell ref="A9:A10"/>
    <mergeCell ref="B9:B10"/>
    <mergeCell ref="C9:C10"/>
    <mergeCell ref="E9:E10"/>
    <mergeCell ref="F9:F10"/>
  </mergeCells>
  <phoneticPr fontId="3" type="noConversion"/>
  <printOptions horizontalCentered="1"/>
  <pageMargins left="0.19685039370078741" right="0.19685039370078741" top="0.31496062992125984" bottom="0.31496062992125984" header="0.19685039370078741" footer="3.937007874015748E-2"/>
  <pageSetup paperSize="9" scale="66" fitToHeight="30" orientation="landscape" r:id="rId1"/>
  <headerFooter alignWithMargins="0">
    <oddFooter>&amp;C&amp;P</oddFooter>
  </headerFooter>
  <rowBreaks count="2" manualBreakCount="2">
    <brk id="39" max="17" man="1"/>
    <brk id="80" max="1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2018년 총괄표최종제출본</vt:lpstr>
      <vt:lpstr>2018년 활동보조 예산서</vt:lpstr>
      <vt:lpstr>'2018년 총괄표최종제출본'!Print_Area</vt:lpstr>
      <vt:lpstr>'2018년 활동보조 예산서'!Print_Area</vt:lpstr>
      <vt:lpstr>'2018년 활동보조 예산서'!Print_Titles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최지영</dc:creator>
  <cp:lastModifiedBy>윤영지</cp:lastModifiedBy>
  <cp:lastPrinted>2017-12-26T10:34:27Z</cp:lastPrinted>
  <dcterms:created xsi:type="dcterms:W3CDTF">2014-12-26T13:30:06Z</dcterms:created>
  <dcterms:modified xsi:type="dcterms:W3CDTF">2018-11-20T00:45:44Z</dcterms:modified>
</cp:coreProperties>
</file>