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노예진\★회계업무\★활동지원\예산 및 결산\2026\1. 2026년 예산(당초) ~11월말\"/>
    </mc:Choice>
  </mc:AlternateContent>
  <xr:revisionPtr revIDLastSave="0" documentId="13_ncr:1_{D36186CD-673A-4B56-8CD8-138D1631648A}" xr6:coauthVersionLast="36" xr6:coauthVersionMax="36" xr10:uidLastSave="{00000000-0000-0000-0000-000000000000}"/>
  <bookViews>
    <workbookView xWindow="0" yWindow="0" windowWidth="25005" windowHeight="11370" activeTab="2" xr2:uid="{00000000-000D-0000-FFFF-FFFF00000000}"/>
  </bookViews>
  <sheets>
    <sheet name="표지" sheetId="1" r:id="rId1"/>
    <sheet name="예산총칙" sheetId="2" r:id="rId2"/>
    <sheet name="총괄표" sheetId="3" r:id="rId3"/>
    <sheet name="세입명세서" sheetId="4" r:id="rId4"/>
    <sheet name="세출명세서" sheetId="5" r:id="rId5"/>
    <sheet name="보수일람표" sheetId="6" r:id="rId6"/>
  </sheets>
  <definedNames>
    <definedName name="_xlnm.Print_Area" localSheetId="1">예산총칙!$A$1:$L$10</definedName>
    <definedName name="_xlnm.Print_Area" localSheetId="2">총괄표!$A$1:$L$35</definedName>
    <definedName name="_xlnm.Print_Area" localSheetId="0">표지!$A$1:$M$25</definedName>
    <definedName name="_xlnm.Print_Titles" localSheetId="3">세입명세서!$1:$3</definedName>
    <definedName name="_xlnm.Print_Titles" localSheetId="4">세출명세서!$1:$3</definedName>
    <definedName name="_xlnm.Print_Titles" localSheetId="1">예산총칙!$1:$2</definedName>
  </definedNames>
  <calcPr calcId="191029"/>
</workbook>
</file>

<file path=xl/calcChain.xml><?xml version="1.0" encoding="utf-8"?>
<calcChain xmlns="http://schemas.openxmlformats.org/spreadsheetml/2006/main">
  <c r="K7" i="3" l="1"/>
  <c r="K5" i="6"/>
  <c r="G7" i="6"/>
  <c r="G6" i="6"/>
  <c r="G5" i="6"/>
  <c r="P97" i="5" l="1"/>
  <c r="P99" i="5"/>
  <c r="P71" i="5"/>
  <c r="P70" i="5"/>
  <c r="P69" i="5"/>
  <c r="H47" i="5"/>
  <c r="H46" i="5"/>
  <c r="H45" i="5"/>
  <c r="H44" i="5"/>
  <c r="H43" i="5"/>
  <c r="H42" i="5"/>
  <c r="K22" i="3" l="1"/>
  <c r="J22" i="3"/>
  <c r="F105" i="5"/>
  <c r="F104" i="5" s="1"/>
  <c r="E105" i="5"/>
  <c r="E19" i="4" l="1"/>
  <c r="D19" i="4"/>
  <c r="E20" i="4"/>
  <c r="D20" i="4"/>
  <c r="P55" i="5" l="1"/>
  <c r="P58" i="5"/>
  <c r="P57" i="5"/>
  <c r="P123" i="5"/>
  <c r="P121" i="5"/>
  <c r="P151" i="5"/>
  <c r="P154" i="5"/>
  <c r="P144" i="5"/>
  <c r="P138" i="5"/>
  <c r="P103" i="5"/>
  <c r="P102" i="5"/>
  <c r="P53" i="5"/>
  <c r="R5" i="6" l="1"/>
  <c r="R6" i="6"/>
  <c r="R7" i="6"/>
  <c r="P153" i="5" l="1"/>
  <c r="P152" i="5" s="1"/>
  <c r="P149" i="5"/>
  <c r="P128" i="5" l="1"/>
  <c r="P117" i="5"/>
  <c r="P96" i="5"/>
  <c r="P85" i="5"/>
  <c r="P83" i="5"/>
  <c r="H32" i="5"/>
  <c r="H31" i="5"/>
  <c r="H30" i="5"/>
  <c r="H29" i="5"/>
  <c r="H28" i="5"/>
  <c r="P28" i="5" s="1"/>
  <c r="E145" i="5" l="1"/>
  <c r="E156" i="5"/>
  <c r="F153" i="5"/>
  <c r="F152" i="5" s="1"/>
  <c r="E153" i="5"/>
  <c r="E152" i="5" s="1"/>
  <c r="F17" i="4"/>
  <c r="F18" i="4"/>
  <c r="M22" i="4"/>
  <c r="M21" i="4"/>
  <c r="E21" i="4" s="1"/>
  <c r="M18" i="4"/>
  <c r="M17" i="4"/>
  <c r="M9" i="4"/>
  <c r="M10" i="4"/>
  <c r="M11" i="4"/>
  <c r="M8" i="4"/>
  <c r="M7" i="4"/>
  <c r="D16" i="4"/>
  <c r="D6" i="4"/>
  <c r="E7" i="3"/>
  <c r="F12" i="3"/>
  <c r="L8" i="3"/>
  <c r="L9" i="3"/>
  <c r="L10" i="3"/>
  <c r="L11" i="3"/>
  <c r="L12" i="3"/>
  <c r="L14" i="3"/>
  <c r="L15" i="3"/>
  <c r="L17" i="3"/>
  <c r="L18" i="3"/>
  <c r="L19" i="3"/>
  <c r="L20" i="3"/>
  <c r="L23" i="3"/>
  <c r="L26" i="3"/>
  <c r="L27" i="3"/>
  <c r="L30" i="3"/>
  <c r="L33" i="3"/>
  <c r="L34" i="3"/>
  <c r="L35" i="3"/>
  <c r="K13" i="3"/>
  <c r="J7" i="3"/>
  <c r="J32" i="3"/>
  <c r="J31" i="3" s="1"/>
  <c r="K32" i="3"/>
  <c r="K31" i="3" s="1"/>
  <c r="K29" i="3"/>
  <c r="J29" i="3"/>
  <c r="J28" i="3" s="1"/>
  <c r="K25" i="3"/>
  <c r="K24" i="3" s="1"/>
  <c r="J25" i="3"/>
  <c r="K21" i="3"/>
  <c r="J21" i="3"/>
  <c r="K16" i="3"/>
  <c r="J16" i="3"/>
  <c r="J13" i="3"/>
  <c r="F15" i="3"/>
  <c r="F16" i="3"/>
  <c r="D7" i="3"/>
  <c r="D14" i="3"/>
  <c r="L25" i="3" l="1"/>
  <c r="L16" i="3"/>
  <c r="K6" i="3"/>
  <c r="L13" i="3"/>
  <c r="L31" i="3"/>
  <c r="L21" i="3"/>
  <c r="L29" i="3"/>
  <c r="L32" i="3"/>
  <c r="J24" i="3"/>
  <c r="L24" i="3" s="1"/>
  <c r="L22" i="3"/>
  <c r="J6" i="3"/>
  <c r="J5" i="3" s="1"/>
  <c r="L7" i="3"/>
  <c r="K28" i="3"/>
  <c r="L28" i="3" s="1"/>
  <c r="P159" i="5"/>
  <c r="F159" i="5" s="1"/>
  <c r="E16" i="4"/>
  <c r="E15" i="4" s="1"/>
  <c r="E14" i="3"/>
  <c r="E21" i="5" l="1"/>
  <c r="R4" i="6"/>
  <c r="P50" i="5"/>
  <c r="E22" i="4"/>
  <c r="D5" i="4" l="1"/>
  <c r="E10" i="4"/>
  <c r="E6" i="4" s="1"/>
  <c r="F7" i="4"/>
  <c r="F9" i="4"/>
  <c r="F10" i="4"/>
  <c r="F11" i="4"/>
  <c r="F12" i="4"/>
  <c r="D13" i="4"/>
  <c r="E14" i="4"/>
  <c r="E13" i="4" s="1"/>
  <c r="F13" i="4" s="1"/>
  <c r="D15" i="4"/>
  <c r="F22" i="4"/>
  <c r="F78" i="5"/>
  <c r="F50" i="5"/>
  <c r="P162" i="5"/>
  <c r="F162" i="5" s="1"/>
  <c r="E161" i="5"/>
  <c r="E160" i="5" s="1"/>
  <c r="P158" i="5"/>
  <c r="F158" i="5" s="1"/>
  <c r="P157" i="5"/>
  <c r="F157" i="5" s="1"/>
  <c r="E155" i="5"/>
  <c r="P148" i="5"/>
  <c r="P147" i="5" s="1"/>
  <c r="F147" i="5" s="1"/>
  <c r="F146" i="5"/>
  <c r="P142" i="5"/>
  <c r="P141" i="5"/>
  <c r="P137" i="5"/>
  <c r="P135" i="5"/>
  <c r="P133" i="5"/>
  <c r="P132" i="5"/>
  <c r="P131" i="5"/>
  <c r="P127" i="5"/>
  <c r="P126" i="5" s="1"/>
  <c r="P124" i="5"/>
  <c r="P122" i="5"/>
  <c r="P120" i="5"/>
  <c r="P116" i="5"/>
  <c r="P115" i="5"/>
  <c r="P114" i="5" s="1"/>
  <c r="P112" i="5"/>
  <c r="E110" i="5"/>
  <c r="E109" i="5" s="1"/>
  <c r="P108" i="5"/>
  <c r="F108" i="5" s="1"/>
  <c r="E104" i="5"/>
  <c r="P101" i="5"/>
  <c r="P98" i="5"/>
  <c r="F97" i="5" s="1"/>
  <c r="P95" i="5"/>
  <c r="P94" i="5"/>
  <c r="P93" i="5"/>
  <c r="P92" i="5"/>
  <c r="P91" i="5"/>
  <c r="P90" i="5"/>
  <c r="P89" i="5"/>
  <c r="P87" i="5"/>
  <c r="F87" i="5" s="1"/>
  <c r="E86" i="5"/>
  <c r="P84" i="5"/>
  <c r="P82" i="5"/>
  <c r="P81" i="5"/>
  <c r="P77" i="5"/>
  <c r="P76" i="5"/>
  <c r="P75" i="5"/>
  <c r="E73" i="5"/>
  <c r="P68" i="5"/>
  <c r="P60" i="5"/>
  <c r="F60" i="5" s="1"/>
  <c r="P59" i="5"/>
  <c r="F59" i="5" s="1"/>
  <c r="F55" i="5"/>
  <c r="P54" i="5"/>
  <c r="P51" i="5"/>
  <c r="F51" i="5" s="1"/>
  <c r="P49" i="5"/>
  <c r="F49" i="5" s="1"/>
  <c r="P48" i="5"/>
  <c r="F48" i="5" s="1"/>
  <c r="P44" i="5"/>
  <c r="H41" i="5"/>
  <c r="P41" i="5" s="1"/>
  <c r="P39" i="5"/>
  <c r="F39" i="5" s="1"/>
  <c r="P38" i="5"/>
  <c r="F38" i="5" s="1"/>
  <c r="P33" i="5"/>
  <c r="F33" i="5" s="1"/>
  <c r="P32" i="5"/>
  <c r="P25" i="5"/>
  <c r="P24" i="5"/>
  <c r="P23" i="5"/>
  <c r="P20" i="5"/>
  <c r="F20" i="5" s="1"/>
  <c r="P19" i="5"/>
  <c r="P18" i="5"/>
  <c r="P31" i="5"/>
  <c r="P14" i="5"/>
  <c r="P30" i="5"/>
  <c r="P43" i="5"/>
  <c r="P11" i="5"/>
  <c r="P42" i="5"/>
  <c r="P10" i="5"/>
  <c r="E8" i="5"/>
  <c r="D4" i="4" l="1"/>
  <c r="F156" i="5"/>
  <c r="P150" i="5"/>
  <c r="P56" i="5"/>
  <c r="F56" i="5" s="1"/>
  <c r="P105" i="5"/>
  <c r="P104" i="5" s="1"/>
  <c r="P130" i="5"/>
  <c r="P119" i="5"/>
  <c r="P111" i="5" s="1"/>
  <c r="F111" i="5" s="1"/>
  <c r="F110" i="5" s="1"/>
  <c r="P88" i="5"/>
  <c r="F88" i="5" s="1"/>
  <c r="P140" i="5"/>
  <c r="P100" i="5"/>
  <c r="F100" i="5" s="1"/>
  <c r="F149" i="5"/>
  <c r="P74" i="5"/>
  <c r="F74" i="5" s="1"/>
  <c r="P156" i="5"/>
  <c r="P155" i="5" s="1"/>
  <c r="F155" i="5"/>
  <c r="P22" i="5"/>
  <c r="F22" i="5" s="1"/>
  <c r="P80" i="5"/>
  <c r="P67" i="5"/>
  <c r="F67" i="5" s="1"/>
  <c r="P52" i="5"/>
  <c r="F52" i="5" s="1"/>
  <c r="P17" i="5"/>
  <c r="E7" i="5"/>
  <c r="E6" i="5" s="1"/>
  <c r="E5" i="5" s="1"/>
  <c r="E5" i="4"/>
  <c r="E4" i="4" s="1"/>
  <c r="F21" i="4"/>
  <c r="F20" i="4"/>
  <c r="F16" i="4"/>
  <c r="F15" i="4"/>
  <c r="F14" i="4"/>
  <c r="P45" i="5"/>
  <c r="P13" i="5"/>
  <c r="P27" i="5"/>
  <c r="P46" i="5"/>
  <c r="P12" i="5"/>
  <c r="P29" i="5"/>
  <c r="P47" i="5"/>
  <c r="P34" i="5"/>
  <c r="P15" i="5"/>
  <c r="P161" i="5"/>
  <c r="P16" i="5"/>
  <c r="F150" i="5" l="1"/>
  <c r="P145" i="5"/>
  <c r="F145" i="5"/>
  <c r="F109" i="5" s="1"/>
  <c r="P9" i="5"/>
  <c r="P8" i="5" s="1"/>
  <c r="F86" i="5"/>
  <c r="P79" i="5"/>
  <c r="F79" i="5" s="1"/>
  <c r="F73" i="5" s="1"/>
  <c r="F17" i="5"/>
  <c r="H66" i="5"/>
  <c r="H63" i="5" s="1"/>
  <c r="P63" i="5" s="1"/>
  <c r="P86" i="5"/>
  <c r="P110" i="5"/>
  <c r="P40" i="5"/>
  <c r="F40" i="5" s="1"/>
  <c r="F19" i="4"/>
  <c r="F6" i="4"/>
  <c r="F5" i="4"/>
  <c r="F161" i="5"/>
  <c r="F160" i="5" s="1"/>
  <c r="P160" i="5"/>
  <c r="P26" i="5"/>
  <c r="F26" i="5" l="1"/>
  <c r="H65" i="5"/>
  <c r="P73" i="5"/>
  <c r="F9" i="5"/>
  <c r="F8" i="5" s="1"/>
  <c r="P109" i="5"/>
  <c r="P66" i="5"/>
  <c r="F21" i="5"/>
  <c r="F4" i="4"/>
  <c r="P21" i="5"/>
  <c r="H62" i="5" l="1"/>
  <c r="P65" i="5"/>
  <c r="P64" i="5" s="1"/>
  <c r="F64" i="5" s="1"/>
  <c r="P62" i="5" l="1"/>
  <c r="P61" i="5" s="1"/>
  <c r="F61" i="5" s="1"/>
  <c r="F7" i="5" s="1"/>
  <c r="F6" i="5" s="1"/>
  <c r="F5" i="5" s="1"/>
  <c r="P7" i="5" l="1"/>
  <c r="P6" i="5" s="1"/>
  <c r="P5" i="5" s="1"/>
  <c r="F20" i="3"/>
  <c r="F19" i="3"/>
  <c r="E18" i="3"/>
  <c r="D18" i="3"/>
  <c r="D17" i="3" s="1"/>
  <c r="D13" i="3"/>
  <c r="E13" i="3"/>
  <c r="F11" i="3"/>
  <c r="F10" i="3"/>
  <c r="F9" i="3"/>
  <c r="F8" i="3"/>
  <c r="E6" i="3"/>
  <c r="F18" i="3" l="1"/>
  <c r="E17" i="3"/>
  <c r="F17" i="3" s="1"/>
  <c r="F13" i="3"/>
  <c r="F7" i="3"/>
  <c r="F14" i="3"/>
  <c r="D6" i="3"/>
  <c r="L5" i="3" l="1"/>
  <c r="L6" i="3"/>
  <c r="E5" i="3"/>
  <c r="F5" i="3" s="1"/>
  <c r="F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00000000-0006-0000-0500-000001000000}">
      <text>
        <r>
          <rPr>
            <b/>
            <sz val="9"/>
            <color indexed="81"/>
            <rFont val="돋움"/>
            <family val="3"/>
            <charset val="129"/>
          </rPr>
          <t>명세서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</t>
        </r>
        <r>
          <rPr>
            <b/>
            <sz val="9"/>
            <color indexed="81"/>
            <rFont val="돋움"/>
            <family val="3"/>
            <charset val="129"/>
          </rPr>
          <t>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  <comment ref="D4" authorId="0" shapeId="0" xr:uid="{00000000-0006-0000-0500-000002000000}">
      <text>
        <r>
          <rPr>
            <b/>
            <sz val="9"/>
            <color indexed="81"/>
            <rFont val="돋움"/>
            <family val="3"/>
            <charset val="129"/>
          </rPr>
          <t>시간급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<sst xmlns="http://schemas.openxmlformats.org/spreadsheetml/2006/main" count="636" uniqueCount="307">
  <si>
    <t>직종/직위(급)</t>
    <phoneticPr fontId="4" type="noConversion"/>
  </si>
  <si>
    <t>성  명</t>
    <phoneticPr fontId="4" type="noConversion"/>
  </si>
  <si>
    <t>수당</t>
    <phoneticPr fontId="3" type="noConversion"/>
  </si>
  <si>
    <t>계</t>
    <phoneticPr fontId="4" type="noConversion"/>
  </si>
  <si>
    <t>전담인력(5급)</t>
    <phoneticPr fontId="3" type="noConversion"/>
  </si>
  <si>
    <t>제1조(예산의 규묘)</t>
    <phoneticPr fontId="3" type="noConversion"/>
  </si>
  <si>
    <t>제2조(예산의 내역)</t>
    <phoneticPr fontId="3" type="noConversion"/>
  </si>
  <si>
    <t>예 산 총 칙</t>
    <phoneticPr fontId="3" type="noConversion"/>
  </si>
  <si>
    <t>제3조(예산의 집행)</t>
    <phoneticPr fontId="3" type="noConversion"/>
  </si>
  <si>
    <t>1) 모든 세입, 세출은 예산에 편성하여 집행하여야한다.</t>
    <phoneticPr fontId="3" type="noConversion"/>
  </si>
  <si>
    <t>2) 예산 편성은 장애인활동지원사업 안내 와 사회복지법인 및 사회복지시설 재무회계규칙에 따라 편성한다.</t>
    <phoneticPr fontId="3" type="noConversion"/>
  </si>
  <si>
    <t>예비비의 사용은 그 사용 목적과 금액을 명시한 예비비 사용조서를 작성하여 사용한다.</t>
    <phoneticPr fontId="3" type="noConversion"/>
  </si>
  <si>
    <t>제4조(전용)</t>
    <phoneticPr fontId="3" type="noConversion"/>
  </si>
  <si>
    <t>장애인활동지원 사업 예산의 "관","항"간의 전용은 과목전용조서를 작성하여 운영위원회의에 보고하여야한다.</t>
    <phoneticPr fontId="3" type="noConversion"/>
  </si>
  <si>
    <t>제5조(예비비사용)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</si>
  <si>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</si>
  <si>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</si>
  <si>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</si>
  <si>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증감</t>
    <phoneticPr fontId="3" type="noConversion"/>
  </si>
  <si>
    <t>산출근거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</si>
  <si>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</si>
  <si>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</si>
  <si>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</si>
  <si>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예비비</t>
    <phoneticPr fontId="3" type="noConversion"/>
  </si>
  <si>
    <t>전년도
예산액</t>
    <phoneticPr fontId="3" type="noConversion"/>
  </si>
  <si>
    <t>총계</t>
    <phoneticPr fontId="3" type="noConversion"/>
  </si>
  <si>
    <t>소계</t>
    <phoneticPr fontId="3" type="noConversion"/>
  </si>
  <si>
    <t>세입</t>
    <phoneticPr fontId="3" type="noConversion"/>
  </si>
  <si>
    <t>세출</t>
    <phoneticPr fontId="3" type="noConversion"/>
  </si>
  <si>
    <t>당해연도
예산액</t>
    <phoneticPr fontId="3" type="noConversion"/>
  </si>
  <si>
    <t>본봉</t>
    <phoneticPr fontId="4" type="noConversion"/>
  </si>
  <si>
    <t>공제액</t>
    <phoneticPr fontId="3" type="noConversion"/>
  </si>
  <si>
    <t>차   감
지급액</t>
    <phoneticPr fontId="3" type="noConversion"/>
  </si>
  <si>
    <t>반환금</t>
    <phoneticPr fontId="3" type="noConversion"/>
  </si>
  <si>
    <t>(단위: 원)</t>
    <phoneticPr fontId="3" type="noConversion"/>
  </si>
  <si>
    <t>순위</t>
    <phoneticPr fontId="3" type="noConversion"/>
  </si>
  <si>
    <t>( 단위 : 천원)</t>
  </si>
  <si>
    <t>사업수입</t>
    <phoneticPr fontId="3" type="noConversion"/>
  </si>
  <si>
    <t>합계</t>
    <phoneticPr fontId="3" type="noConversion"/>
  </si>
  <si>
    <t>사업수입</t>
    <phoneticPr fontId="3" type="noConversion"/>
  </si>
  <si>
    <t>소계</t>
    <phoneticPr fontId="3" type="noConversion"/>
  </si>
  <si>
    <t>소계</t>
    <phoneticPr fontId="3" type="noConversion"/>
  </si>
  <si>
    <t>장애인활동지원사업수입</t>
    <phoneticPr fontId="3" type="noConversion"/>
  </si>
  <si>
    <t>합계</t>
    <phoneticPr fontId="3" type="noConversion"/>
  </si>
  <si>
    <t>사회보험부담금</t>
    <phoneticPr fontId="3" type="noConversion"/>
  </si>
  <si>
    <t>이월금</t>
    <phoneticPr fontId="3" type="noConversion"/>
  </si>
  <si>
    <t>잡수입</t>
    <phoneticPr fontId="3" type="noConversion"/>
  </si>
  <si>
    <t>수용비 및 수수료</t>
    <phoneticPr fontId="3" type="noConversion"/>
  </si>
  <si>
    <t>기타예금이자수입</t>
    <phoneticPr fontId="3" type="noConversion"/>
  </si>
  <si>
    <t>공공요금</t>
    <phoneticPr fontId="3" type="noConversion"/>
  </si>
  <si>
    <t>기타잡수입</t>
    <phoneticPr fontId="3" type="noConversion"/>
  </si>
  <si>
    <t>제세공과금</t>
    <phoneticPr fontId="3" type="noConversion"/>
  </si>
  <si>
    <t>자산취득비</t>
    <phoneticPr fontId="3" type="noConversion"/>
  </si>
  <si>
    <t>사업비</t>
    <phoneticPr fontId="3" type="noConversion"/>
  </si>
  <si>
    <t>활동지원사업비</t>
    <phoneticPr fontId="3" type="noConversion"/>
  </si>
  <si>
    <t>가산수당</t>
    <phoneticPr fontId="3" type="noConversion"/>
  </si>
  <si>
    <t>X원</t>
    <phoneticPr fontId="3" type="noConversion"/>
  </si>
  <si>
    <t>X명</t>
    <phoneticPr fontId="3" type="noConversion"/>
  </si>
  <si>
    <t>X월</t>
    <phoneticPr fontId="3" type="noConversion"/>
  </si>
  <si>
    <t>예산액 (단위 : 원)</t>
    <phoneticPr fontId="3" type="noConversion"/>
  </si>
  <si>
    <t>(단위: 원)</t>
    <phoneticPr fontId="3" type="noConversion"/>
  </si>
  <si>
    <t>명</t>
  </si>
  <si>
    <t>김미선</t>
    <phoneticPr fontId="3" type="noConversion"/>
  </si>
  <si>
    <t>김영진</t>
    <phoneticPr fontId="3" type="noConversion"/>
  </si>
  <si>
    <t>이은솔</t>
    <phoneticPr fontId="3" type="noConversion"/>
  </si>
  <si>
    <t>서울특별시립노원시각장애인복지관</t>
    <phoneticPr fontId="3" type="noConversion"/>
  </si>
  <si>
    <t>활동지원사업수입</t>
    <phoneticPr fontId="3" type="noConversion"/>
  </si>
  <si>
    <t>가산수당</t>
    <phoneticPr fontId="4" type="noConversion"/>
  </si>
  <si>
    <t>제수당</t>
    <phoneticPr fontId="4" type="noConversion"/>
  </si>
  <si>
    <t>원거리교통비</t>
    <phoneticPr fontId="4" type="noConversion"/>
  </si>
  <si>
    <t>실습교육수입</t>
    <phoneticPr fontId="3" type="noConversion"/>
  </si>
  <si>
    <t>퇴직적립금</t>
    <phoneticPr fontId="3" type="noConversion"/>
  </si>
  <si>
    <t>이월금</t>
    <phoneticPr fontId="4" type="noConversion"/>
  </si>
  <si>
    <t>합계</t>
    <phoneticPr fontId="4" type="noConversion"/>
  </si>
  <si>
    <t>전년도이월금</t>
    <phoneticPr fontId="4" type="noConversion"/>
  </si>
  <si>
    <t>소계</t>
    <phoneticPr fontId="4" type="noConversion"/>
  </si>
  <si>
    <t>업무추진비</t>
    <phoneticPr fontId="4" type="noConversion"/>
  </si>
  <si>
    <t>기관운영비</t>
    <phoneticPr fontId="4" type="noConversion"/>
  </si>
  <si>
    <t>잡수입</t>
  </si>
  <si>
    <t>회의비</t>
    <phoneticPr fontId="4" type="noConversion"/>
  </si>
  <si>
    <t>잡수입</t>
    <phoneticPr fontId="4" type="noConversion"/>
  </si>
  <si>
    <t>운영비</t>
    <phoneticPr fontId="4" type="noConversion"/>
  </si>
  <si>
    <t>여비</t>
    <phoneticPr fontId="4" type="noConversion"/>
  </si>
  <si>
    <t>시설비</t>
    <phoneticPr fontId="4" type="noConversion"/>
  </si>
  <si>
    <t>장애인복지사업비</t>
    <phoneticPr fontId="4" type="noConversion"/>
  </si>
  <si>
    <t>관</t>
  </si>
  <si>
    <t>항</t>
  </si>
  <si>
    <t>목</t>
  </si>
  <si>
    <t>세목</t>
  </si>
  <si>
    <t>산출근거</t>
  </si>
  <si>
    <t>(단위:원)</t>
  </si>
  <si>
    <t>총계</t>
  </si>
  <si>
    <t>사무비</t>
  </si>
  <si>
    <t>사무비 소계</t>
  </si>
  <si>
    <t>인건비</t>
  </si>
  <si>
    <t>인건비 소계</t>
  </si>
  <si>
    <t>급여</t>
  </si>
  <si>
    <t>급여 소계</t>
  </si>
  <si>
    <t>전담인력 급여</t>
  </si>
  <si>
    <t>X</t>
  </si>
  <si>
    <t>월</t>
  </si>
  <si>
    <t>월</t>
    <phoneticPr fontId="4" type="noConversion"/>
  </si>
  <si>
    <t>활동지원사 급여</t>
  </si>
  <si>
    <t>시간</t>
  </si>
  <si>
    <t>사무보조인력 급여</t>
    <phoneticPr fontId="4" type="noConversion"/>
  </si>
  <si>
    <t>일X</t>
    <phoneticPr fontId="4" type="noConversion"/>
  </si>
  <si>
    <t>제수당</t>
  </si>
  <si>
    <t>제수당 소계</t>
  </si>
  <si>
    <t>전담인력 가족수당</t>
  </si>
  <si>
    <t>전담인력 가족수당</t>
    <phoneticPr fontId="4" type="noConversion"/>
  </si>
  <si>
    <t>명X</t>
    <phoneticPr fontId="4" type="noConversion"/>
  </si>
  <si>
    <t>명X</t>
  </si>
  <si>
    <t>전담인력 명절휴가비</t>
  </si>
  <si>
    <t>%X</t>
  </si>
  <si>
    <t>회</t>
  </si>
  <si>
    <t>전담인력 정액급식비</t>
  </si>
  <si>
    <t>전담인력 여름휴가비</t>
  </si>
  <si>
    <t>전담인력 체력단련비</t>
  </si>
  <si>
    <t>x</t>
  </si>
  <si>
    <t>전담인력 시간외수당</t>
  </si>
  <si>
    <t>시간X</t>
  </si>
  <si>
    <t>전담인력 직책수당</t>
    <phoneticPr fontId="4" type="noConversion"/>
  </si>
  <si>
    <t>전담인력 특수업무수당</t>
    <phoneticPr fontId="4" type="noConversion"/>
  </si>
  <si>
    <t>전담인력특수업무수당</t>
    <phoneticPr fontId="4" type="noConversion"/>
  </si>
  <si>
    <t>활동지원사 연차수당</t>
  </si>
  <si>
    <t>활동지원사 휴일수당</t>
    <phoneticPr fontId="4" type="noConversion"/>
  </si>
  <si>
    <t>활동지원사 보수교육수당</t>
  </si>
  <si>
    <t>활동지원사 주휴수당</t>
  </si>
  <si>
    <t>시간</t>
    <phoneticPr fontId="4" type="noConversion"/>
  </si>
  <si>
    <t>활동지원사 가산수당</t>
    <phoneticPr fontId="4" type="noConversion"/>
  </si>
  <si>
    <t>활동지원사 원거리교통비</t>
    <phoneticPr fontId="4" type="noConversion"/>
  </si>
  <si>
    <t>사회보험부담금</t>
  </si>
  <si>
    <t>전담인력</t>
  </si>
  <si>
    <t>%</t>
  </si>
  <si>
    <t>활동지원사</t>
  </si>
  <si>
    <t>X</t>
    <phoneticPr fontId="4" type="noConversion"/>
  </si>
  <si>
    <t>%</t>
    <phoneticPr fontId="4" type="noConversion"/>
  </si>
  <si>
    <t>퇴직적립금</t>
  </si>
  <si>
    <t>1/12</t>
  </si>
  <si>
    <t>기타후생경비</t>
  </si>
  <si>
    <t>활동지원사 정신건강검진비</t>
    <phoneticPr fontId="4" type="noConversion"/>
  </si>
  <si>
    <t>활동지원사 다과비</t>
    <phoneticPr fontId="4" type="noConversion"/>
  </si>
  <si>
    <t>명절선물비</t>
    <phoneticPr fontId="4" type="noConversion"/>
  </si>
  <si>
    <t>전담인력 명절선물비</t>
    <phoneticPr fontId="4" type="noConversion"/>
  </si>
  <si>
    <t>운영위원 명절선물비</t>
    <phoneticPr fontId="4" type="noConversion"/>
  </si>
  <si>
    <t>활동지원사 명절선물비</t>
    <phoneticPr fontId="4" type="noConversion"/>
  </si>
  <si>
    <t>경조사비</t>
    <phoneticPr fontId="4" type="noConversion"/>
  </si>
  <si>
    <t>회의비</t>
  </si>
  <si>
    <t>1. 운영위원회의비</t>
    <phoneticPr fontId="4" type="noConversion"/>
  </si>
  <si>
    <t xml:space="preserve"> 운영위원회의수당</t>
    <phoneticPr fontId="4" type="noConversion"/>
  </si>
  <si>
    <t xml:space="preserve"> 운영위원회의식대</t>
    <phoneticPr fontId="4" type="noConversion"/>
  </si>
  <si>
    <t>2. 기타회의비</t>
    <phoneticPr fontId="4" type="noConversion"/>
  </si>
  <si>
    <t>3. 제공기관 실무자 회의비</t>
    <phoneticPr fontId="4" type="noConversion"/>
  </si>
  <si>
    <t>운영비 소계</t>
  </si>
  <si>
    <t>회X</t>
    <phoneticPr fontId="4" type="noConversion"/>
  </si>
  <si>
    <t>수용비 및 수수료</t>
  </si>
  <si>
    <t>활동지원사 퇴직연금수수료</t>
  </si>
  <si>
    <t>크로샷서비스이용료</t>
  </si>
  <si>
    <t>사무용품구입비</t>
  </si>
  <si>
    <t>회X</t>
  </si>
  <si>
    <t>소모품구입비</t>
  </si>
  <si>
    <t>복사기임대료</t>
    <phoneticPr fontId="4" type="noConversion"/>
  </si>
  <si>
    <t>노무자문료</t>
    <phoneticPr fontId="4" type="noConversion"/>
  </si>
  <si>
    <t>기타운영비</t>
  </si>
  <si>
    <t>공공요금</t>
  </si>
  <si>
    <t>단말기 대금</t>
  </si>
  <si>
    <t>UT-77</t>
    <phoneticPr fontId="4" type="noConversion"/>
  </si>
  <si>
    <t>대X</t>
  </si>
  <si>
    <t>제세공과금</t>
  </si>
  <si>
    <t>전담인력 상해보험</t>
    <phoneticPr fontId="4" type="noConversion"/>
  </si>
  <si>
    <t>배상보험</t>
  </si>
  <si>
    <t>활동지원사 상해보험</t>
    <phoneticPr fontId="4" type="noConversion"/>
  </si>
  <si>
    <t>시설비</t>
  </si>
  <si>
    <t>소계</t>
  </si>
  <si>
    <t>자산취득비</t>
  </si>
  <si>
    <t>사업비</t>
  </si>
  <si>
    <t>사업비 소계</t>
  </si>
  <si>
    <t>활동지원사업비</t>
  </si>
  <si>
    <t>2. 활동지원사 운영비</t>
  </si>
  <si>
    <t>활동지원사보수교육</t>
  </si>
  <si>
    <t>활동지원사연합보수교육</t>
  </si>
  <si>
    <t xml:space="preserve">3. 활동지원사 송년의 밤 </t>
  </si>
  <si>
    <t>식사비</t>
  </si>
  <si>
    <t>우수활동지원사포상비</t>
  </si>
  <si>
    <t>경품행사비</t>
  </si>
  <si>
    <t>일</t>
  </si>
  <si>
    <t>기념품제작비</t>
  </si>
  <si>
    <t>개</t>
  </si>
  <si>
    <t>외부 강사비</t>
    <phoneticPr fontId="4" type="noConversion"/>
  </si>
  <si>
    <t>4. 이용자관리운영비</t>
  </si>
  <si>
    <t>이용자가정방문비</t>
  </si>
  <si>
    <t>건X</t>
  </si>
  <si>
    <t>대관료</t>
    <phoneticPr fontId="4" type="noConversion"/>
  </si>
  <si>
    <t>홍보비</t>
    <phoneticPr fontId="4" type="noConversion"/>
  </si>
  <si>
    <t>교육자료 제작비</t>
  </si>
  <si>
    <t>7. 홍보비</t>
  </si>
  <si>
    <t>홍보물품제작비</t>
  </si>
  <si>
    <t>8. 실습교육비</t>
  </si>
  <si>
    <t>상해보험</t>
  </si>
  <si>
    <t>실습수당</t>
  </si>
  <si>
    <t>9. 기타운영비</t>
    <phoneticPr fontId="4" type="noConversion"/>
  </si>
  <si>
    <t>따뜻한겨울나기사업비</t>
    <phoneticPr fontId="4" type="noConversion"/>
  </si>
  <si>
    <t>김치구입비</t>
    <phoneticPr fontId="4" type="noConversion"/>
  </si>
  <si>
    <t>문화여가지원사업비</t>
    <phoneticPr fontId="4" type="noConversion"/>
  </si>
  <si>
    <t xml:space="preserve">예비비 </t>
  </si>
  <si>
    <t>예비비 소계</t>
  </si>
  <si>
    <t>예비비</t>
  </si>
  <si>
    <t>반환금</t>
  </si>
  <si>
    <t>전출금</t>
  </si>
  <si>
    <t>전출금 소계</t>
  </si>
  <si>
    <t>시설전출금</t>
    <phoneticPr fontId="4" type="noConversion"/>
  </si>
  <si>
    <t>전년도</t>
    <phoneticPr fontId="4" type="noConversion"/>
  </si>
  <si>
    <t>당해년도</t>
    <phoneticPr fontId="4" type="noConversion"/>
  </si>
  <si>
    <t>5급14호</t>
    <phoneticPr fontId="4" type="noConversion"/>
  </si>
  <si>
    <t>가산수당</t>
    <phoneticPr fontId="3" type="noConversion"/>
  </si>
  <si>
    <t>실습교육수입</t>
    <phoneticPr fontId="3" type="noConversion"/>
  </si>
  <si>
    <t>X시간</t>
    <phoneticPr fontId="3" type="noConversion"/>
  </si>
  <si>
    <t>X시간</t>
    <phoneticPr fontId="3" type="noConversion"/>
  </si>
  <si>
    <t>X원</t>
    <phoneticPr fontId="3" type="noConversion"/>
  </si>
  <si>
    <t>X회</t>
    <phoneticPr fontId="3" type="noConversion"/>
  </si>
  <si>
    <t>기타예금이자수입</t>
    <phoneticPr fontId="3" type="noConversion"/>
  </si>
  <si>
    <t>기타잡수입</t>
    <phoneticPr fontId="3" type="noConversion"/>
  </si>
  <si>
    <t>명절휴가비</t>
    <phoneticPr fontId="3" type="noConversion"/>
  </si>
  <si>
    <t>연장근로 수당</t>
    <phoneticPr fontId="3" type="noConversion"/>
  </si>
  <si>
    <t>정액급식비</t>
    <phoneticPr fontId="3" type="noConversion"/>
  </si>
  <si>
    <t>체력단련비</t>
    <phoneticPr fontId="3" type="noConversion"/>
  </si>
  <si>
    <t>여름휴가비</t>
    <phoneticPr fontId="3" type="noConversion"/>
  </si>
  <si>
    <t>가족수당</t>
    <phoneticPr fontId="3" type="noConversion"/>
  </si>
  <si>
    <t>주휴수당</t>
    <phoneticPr fontId="3" type="noConversion"/>
  </si>
  <si>
    <t>연차수당</t>
    <phoneticPr fontId="3" type="noConversion"/>
  </si>
  <si>
    <t>보수교육수당</t>
    <phoneticPr fontId="3" type="noConversion"/>
  </si>
  <si>
    <t>활동지원인력</t>
    <phoneticPr fontId="3" type="noConversion"/>
  </si>
  <si>
    <t>업무추진비 소계</t>
    <phoneticPr fontId="3" type="noConversion"/>
  </si>
  <si>
    <t>전년도이월금
(순수잉여금)</t>
    <phoneticPr fontId="3" type="noConversion"/>
  </si>
  <si>
    <t>전년도이월금(운영비 이월금)</t>
    <phoneticPr fontId="3" type="noConversion"/>
  </si>
  <si>
    <t>전년도이월금(순수잉여금)</t>
    <phoneticPr fontId="3" type="noConversion"/>
  </si>
  <si>
    <t>예비비(운영비 예비비)</t>
    <phoneticPr fontId="4" type="noConversion"/>
  </si>
  <si>
    <t>예비비(순수잉여금)</t>
    <phoneticPr fontId="3" type="noConversion"/>
  </si>
  <si>
    <t>예비비(차기년도이월금)</t>
    <phoneticPr fontId="4" type="noConversion"/>
  </si>
  <si>
    <t>자산조성비</t>
    <phoneticPr fontId="3" type="noConversion"/>
  </si>
  <si>
    <t>자산조성비</t>
    <phoneticPr fontId="3" type="noConversion"/>
  </si>
  <si>
    <t>자산조성비 소계</t>
    <phoneticPr fontId="3" type="noConversion"/>
  </si>
  <si>
    <t>교통비지원수입</t>
    <phoneticPr fontId="3" type="noConversion"/>
  </si>
  <si>
    <t>예비비(운영비 예비비)</t>
    <phoneticPr fontId="3" type="noConversion"/>
  </si>
  <si>
    <t xml:space="preserve">예비비
</t>
    <phoneticPr fontId="3" type="noConversion"/>
  </si>
  <si>
    <t>기타후생경비</t>
    <phoneticPr fontId="3" type="noConversion"/>
  </si>
  <si>
    <t>잡지출</t>
    <phoneticPr fontId="3" type="noConversion"/>
  </si>
  <si>
    <t>합계</t>
    <phoneticPr fontId="3" type="noConversion"/>
  </si>
  <si>
    <t>소계</t>
    <phoneticPr fontId="3" type="noConversion"/>
  </si>
  <si>
    <t>업무추진비</t>
    <phoneticPr fontId="3" type="noConversion"/>
  </si>
  <si>
    <t>기관운영비</t>
    <phoneticPr fontId="3" type="noConversion"/>
  </si>
  <si>
    <t>운영비</t>
    <phoneticPr fontId="3" type="noConversion"/>
  </si>
  <si>
    <t>=</t>
    <phoneticPr fontId="3" type="noConversion"/>
  </si>
  <si>
    <t>2025년도 노원시각장애인복지관 활동지원사업 세입명세서</t>
    <phoneticPr fontId="3" type="noConversion"/>
  </si>
  <si>
    <t>장애인뉴스자료제작사업비</t>
    <phoneticPr fontId="4" type="noConversion"/>
  </si>
  <si>
    <t>잡지출 소계</t>
    <phoneticPr fontId="3" type="noConversion"/>
  </si>
  <si>
    <t>5급11호</t>
    <phoneticPr fontId="4" type="noConversion"/>
  </si>
  <si>
    <t>전담인력 복지포인트</t>
    <phoneticPr fontId="4" type="noConversion"/>
  </si>
  <si>
    <t>활동지원사 독감예방접종비</t>
    <phoneticPr fontId="4" type="noConversion"/>
  </si>
  <si>
    <t>명X</t>
    <phoneticPr fontId="3" type="noConversion"/>
  </si>
  <si>
    <t>4. 평가회의비</t>
    <phoneticPr fontId="3" type="noConversion"/>
  </si>
  <si>
    <t>X</t>
    <phoneticPr fontId="3" type="noConversion"/>
  </si>
  <si>
    <t>회</t>
    <phoneticPr fontId="3" type="noConversion"/>
  </si>
  <si>
    <t>케어플웍스 사용료</t>
    <phoneticPr fontId="3" type="noConversion"/>
  </si>
  <si>
    <t>활동지원사 외부강사비</t>
    <phoneticPr fontId="3" type="noConversion"/>
  </si>
  <si>
    <t>시간</t>
    <phoneticPr fontId="3" type="noConversion"/>
  </si>
  <si>
    <t>이용자 명절선물비</t>
    <phoneticPr fontId="3" type="noConversion"/>
  </si>
  <si>
    <t>화</t>
  </si>
  <si>
    <t>6. 전담인력 교육 연수비</t>
    <phoneticPr fontId="3" type="noConversion"/>
  </si>
  <si>
    <t>회</t>
    <phoneticPr fontId="3" type="noConversion"/>
  </si>
  <si>
    <t>문화여가지원사업비</t>
    <phoneticPr fontId="3" type="noConversion"/>
  </si>
  <si>
    <t>장애인뉴스자료제작비</t>
    <phoneticPr fontId="4" type="noConversion"/>
  </si>
  <si>
    <t>건</t>
    <phoneticPr fontId="4" type="noConversion"/>
  </si>
  <si>
    <t>반환금</t>
    <phoneticPr fontId="3" type="noConversion"/>
  </si>
  <si>
    <t>전담인력(4급)</t>
    <phoneticPr fontId="3" type="noConversion"/>
  </si>
  <si>
    <t>=</t>
    <phoneticPr fontId="3" type="noConversion"/>
  </si>
  <si>
    <t>원거리교통비</t>
    <phoneticPr fontId="3" type="noConversion"/>
  </si>
  <si>
    <t>명</t>
    <phoneticPr fontId="3" type="noConversion"/>
  </si>
  <si>
    <t>X</t>
    <phoneticPr fontId="3" type="noConversion"/>
  </si>
  <si>
    <t>2026년도
세 입 세 출 예 산 서</t>
    <phoneticPr fontId="3" type="noConversion"/>
  </si>
  <si>
    <t>1) 세입예산은 총 5,263,093천원이며, 사업수입 4,259,193천원, 이월금 1,002,000천원, 잡수입 1,900천원으로 한다.</t>
    <phoneticPr fontId="3" type="noConversion"/>
  </si>
  <si>
    <t>활동지원사수당지원(보탬e)</t>
    <phoneticPr fontId="3" type="noConversion"/>
  </si>
  <si>
    <t>활동지원사수당지원(보탬e)</t>
    <phoneticPr fontId="3" type="noConversion"/>
  </si>
  <si>
    <t>2026년도 노원시각장애인복지관 활동지원사업 세출명세서</t>
    <phoneticPr fontId="3" type="noConversion"/>
  </si>
  <si>
    <t>X</t>
    <phoneticPr fontId="3" type="noConversion"/>
  </si>
  <si>
    <t>전담인력</t>
    <phoneticPr fontId="3" type="noConversion"/>
  </si>
  <si>
    <t>활동지원사 휴일근로가산수당</t>
    <phoneticPr fontId="3" type="noConversion"/>
  </si>
  <si>
    <t>활동지원사 휴일근로가산수당</t>
    <phoneticPr fontId="4" type="noConversion"/>
  </si>
  <si>
    <t>활동지원사 기타수당지원(보탬e)</t>
    <phoneticPr fontId="3" type="noConversion"/>
  </si>
  <si>
    <t>우편요금</t>
    <phoneticPr fontId="3" type="noConversion"/>
  </si>
  <si>
    <t>회</t>
    <phoneticPr fontId="3" type="noConversion"/>
  </si>
  <si>
    <t>1. 스마트폰 데이터 지원비</t>
    <phoneticPr fontId="3" type="noConversion"/>
  </si>
  <si>
    <t>5. 이용자간담회겸부정수급방지교육</t>
    <phoneticPr fontId="3" type="noConversion"/>
  </si>
  <si>
    <t>장애인복지사업비</t>
  </si>
  <si>
    <t xml:space="preserve">2026년 임·직원 보수 일람표 </t>
    <phoneticPr fontId="4" type="noConversion"/>
  </si>
  <si>
    <t>159명</t>
    <phoneticPr fontId="3" type="noConversion"/>
  </si>
  <si>
    <t>휴일근로가산수당</t>
    <phoneticPr fontId="3" type="noConversion"/>
  </si>
  <si>
    <t>직책수당</t>
    <phoneticPr fontId="3" type="noConversion"/>
  </si>
  <si>
    <t>4급15호</t>
    <phoneticPr fontId="4" type="noConversion"/>
  </si>
  <si>
    <t>4급16호</t>
    <phoneticPr fontId="4" type="noConversion"/>
  </si>
  <si>
    <t>5급15호</t>
    <phoneticPr fontId="3" type="noConversion"/>
  </si>
  <si>
    <t>5급12호</t>
    <phoneticPr fontId="4" type="noConversion"/>
  </si>
  <si>
    <t>잡지출</t>
    <phoneticPr fontId="3" type="noConversion"/>
  </si>
  <si>
    <t>2026년도 세입·세출 예산 총괄표</t>
    <phoneticPr fontId="3" type="noConversion"/>
  </si>
  <si>
    <t>2) 세출예산은 총 5,263,093천원이며, 인건비 4,198,981천원, 업무추진비 23,880천원, 운영비 33,948천원, 자산조성비 50,000천원, 사업비 89,422천원, 잡지출 100천원, 예비비 866,763천원으로 한다.</t>
    <phoneticPr fontId="3" type="noConversion"/>
  </si>
  <si>
    <t>서울특별시립노원시각장애인복지관의 장애인활동지원사업 2026년도 세입 세출예산은 5,263,093천원으로 하며, 그 내역은 다음과 같이 정한다.</t>
    <phoneticPr fontId="3" type="noConversion"/>
  </si>
  <si>
    <t>반환금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</si>
</sst>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#,##0.00_);[Red]\(#,##0.00\)"/>
    <numFmt numFmtId="178" formatCode="#,##0.0_);[Red]\(#,##0.0\)"/>
    <numFmt numFmtId="179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48"/>
      <color theme="1"/>
      <name val="HY견고딕"/>
      <family val="1"/>
      <charset val="129"/>
    </font>
    <font>
      <sz val="20"/>
      <color theme="1"/>
      <name val="HY견고딕"/>
      <family val="1"/>
      <charset val="129"/>
    </font>
    <font>
      <sz val="22"/>
      <color theme="1"/>
      <name val="HY견고딕"/>
      <family val="1"/>
      <charset val="129"/>
    </font>
    <font>
      <sz val="24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u/>
      <sz val="20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41" fontId="20" fillId="0" borderId="0">
      <alignment vertical="center"/>
    </xf>
  </cellStyleXfs>
  <cellXfs count="289">
    <xf numFmtId="0" fontId="0" fillId="0" borderId="0" xfId="0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horizontal="center" vertical="center" shrinkToFit="1"/>
    </xf>
    <xf numFmtId="41" fontId="8" fillId="0" borderId="1" xfId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41" fontId="0" fillId="0" borderId="0" xfId="0" applyNumberFormat="1">
      <alignment vertical="center"/>
    </xf>
    <xf numFmtId="0" fontId="16" fillId="0" borderId="0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/>
    </xf>
    <xf numFmtId="41" fontId="16" fillId="3" borderId="1" xfId="2" applyNumberFormat="1" applyFont="1" applyFill="1" applyBorder="1">
      <alignment vertical="center"/>
    </xf>
    <xf numFmtId="41" fontId="16" fillId="0" borderId="1" xfId="2" applyNumberFormat="1" applyFont="1" applyBorder="1">
      <alignment vertical="center"/>
    </xf>
    <xf numFmtId="41" fontId="16" fillId="0" borderId="4" xfId="2" applyNumberFormat="1" applyFont="1" applyBorder="1">
      <alignment vertical="center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top"/>
    </xf>
    <xf numFmtId="0" fontId="19" fillId="0" borderId="1" xfId="2" applyFont="1" applyBorder="1" applyAlignment="1">
      <alignment horizontal="center" vertical="center" shrinkToFit="1"/>
    </xf>
    <xf numFmtId="0" fontId="19" fillId="0" borderId="1" xfId="2" applyFont="1" applyBorder="1" applyAlignment="1">
      <alignment horizontal="center" vertical="top" shrinkToFit="1"/>
    </xf>
    <xf numFmtId="0" fontId="16" fillId="0" borderId="0" xfId="2" applyFont="1" applyBorder="1" applyAlignment="1">
      <alignment vertical="top"/>
    </xf>
    <xf numFmtId="0" fontId="16" fillId="0" borderId="0" xfId="2" applyFont="1" applyBorder="1" applyAlignment="1">
      <alignment horizontal="center" vertical="center"/>
    </xf>
    <xf numFmtId="41" fontId="16" fillId="0" borderId="0" xfId="2" applyNumberFormat="1" applyFont="1" applyBorder="1">
      <alignment vertical="center"/>
    </xf>
    <xf numFmtId="0" fontId="16" fillId="0" borderId="0" xfId="2" applyFont="1" applyBorder="1">
      <alignment vertical="center"/>
    </xf>
    <xf numFmtId="0" fontId="16" fillId="0" borderId="0" xfId="2" applyFont="1">
      <alignment vertical="center"/>
    </xf>
    <xf numFmtId="0" fontId="16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right" vertical="center" shrinkToFit="1"/>
    </xf>
    <xf numFmtId="176" fontId="0" fillId="0" borderId="0" xfId="0" applyNumberFormat="1" applyFill="1" applyBorder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3" fontId="21" fillId="0" borderId="1" xfId="3" quotePrefix="1" applyNumberFormat="1" applyFont="1" applyBorder="1" applyAlignment="1">
      <alignment horizontal="center" vertical="center" wrapText="1" shrinkToFit="1"/>
    </xf>
    <xf numFmtId="3" fontId="21" fillId="0" borderId="1" xfId="3" applyNumberFormat="1" applyFont="1" applyBorder="1" applyAlignment="1">
      <alignment horizontal="center" vertical="center" wrapText="1" shrinkToFit="1"/>
    </xf>
    <xf numFmtId="41" fontId="22" fillId="0" borderId="7" xfId="4" applyFont="1" applyFill="1" applyBorder="1" applyAlignment="1">
      <alignment vertical="center" shrinkToFit="1"/>
    </xf>
    <xf numFmtId="0" fontId="22" fillId="0" borderId="4" xfId="3" applyFont="1" applyBorder="1" applyAlignment="1">
      <alignment horizontal="left" vertical="center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176" fontId="22" fillId="0" borderId="7" xfId="3" applyNumberFormat="1" applyFont="1" applyFill="1" applyBorder="1" applyAlignment="1">
      <alignment vertical="center" shrinkToFit="1"/>
    </xf>
    <xf numFmtId="3" fontId="21" fillId="0" borderId="1" xfId="3" applyNumberFormat="1" applyFont="1" applyBorder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0" fontId="22" fillId="0" borderId="15" xfId="3" applyFont="1" applyBorder="1" applyAlignment="1">
      <alignment horizontal="left" vertical="center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176" fontId="22" fillId="0" borderId="10" xfId="3" applyNumberFormat="1" applyFont="1" applyFill="1" applyBorder="1" applyAlignment="1">
      <alignment vertical="center" shrinkToFit="1"/>
    </xf>
    <xf numFmtId="0" fontId="22" fillId="0" borderId="0" xfId="3" applyFont="1" applyBorder="1" applyAlignment="1">
      <alignment horizontal="left" vertical="center" shrinkToFit="1"/>
    </xf>
    <xf numFmtId="176" fontId="22" fillId="0" borderId="0" xfId="3" applyNumberFormat="1" applyFont="1" applyFill="1" applyBorder="1" applyAlignment="1">
      <alignment horizontal="center" vertical="center" shrinkToFit="1"/>
    </xf>
    <xf numFmtId="176" fontId="22" fillId="0" borderId="8" xfId="3" applyNumberFormat="1" applyFont="1" applyFill="1" applyBorder="1" applyAlignment="1">
      <alignment vertical="center" shrinkToFit="1"/>
    </xf>
    <xf numFmtId="0" fontId="22" fillId="0" borderId="16" xfId="3" applyFont="1" applyBorder="1" applyAlignment="1">
      <alignment horizontal="left" vertical="center" shrinkToFit="1"/>
    </xf>
    <xf numFmtId="176" fontId="22" fillId="0" borderId="12" xfId="3" applyNumberFormat="1" applyFont="1" applyFill="1" applyBorder="1" applyAlignment="1">
      <alignment vertical="center" shrinkToFit="1"/>
    </xf>
    <xf numFmtId="0" fontId="22" fillId="0" borderId="17" xfId="3" applyFont="1" applyBorder="1" applyAlignment="1">
      <alignment horizontal="left" vertical="center" shrinkToFit="1"/>
    </xf>
    <xf numFmtId="0" fontId="22" fillId="0" borderId="16" xfId="3" applyFont="1" applyFill="1" applyBorder="1" applyAlignment="1">
      <alignment horizontal="left" vertical="center" shrinkToFit="1"/>
    </xf>
    <xf numFmtId="0" fontId="22" fillId="0" borderId="6" xfId="3" applyFont="1" applyBorder="1" applyAlignment="1">
      <alignment horizontal="left" vertical="center" shrinkToFit="1"/>
    </xf>
    <xf numFmtId="178" fontId="22" fillId="0" borderId="0" xfId="3" applyNumberFormat="1" applyFont="1" applyFill="1" applyBorder="1" applyAlignment="1">
      <alignment horizontal="center" vertical="center" shrinkToFit="1"/>
    </xf>
    <xf numFmtId="178" fontId="22" fillId="0" borderId="11" xfId="3" applyNumberFormat="1" applyFont="1" applyFill="1" applyBorder="1" applyAlignment="1">
      <alignment horizontal="center" vertical="center" shrinkToFit="1"/>
    </xf>
    <xf numFmtId="0" fontId="22" fillId="0" borderId="11" xfId="3" applyFont="1" applyBorder="1" applyAlignment="1">
      <alignment horizontal="left" vertical="center" shrinkToFit="1"/>
    </xf>
    <xf numFmtId="0" fontId="22" fillId="0" borderId="9" xfId="3" applyFont="1" applyBorder="1" applyAlignment="1">
      <alignment horizontal="left" vertical="center" shrinkToFit="1"/>
    </xf>
    <xf numFmtId="41" fontId="21" fillId="0" borderId="6" xfId="4" applyFont="1" applyFill="1" applyBorder="1">
      <alignment vertical="center"/>
    </xf>
    <xf numFmtId="41" fontId="21" fillId="0" borderId="11" xfId="4" applyFont="1" applyFill="1" applyBorder="1">
      <alignment vertical="center"/>
    </xf>
    <xf numFmtId="49" fontId="22" fillId="0" borderId="9" xfId="3" applyNumberFormat="1" applyFont="1" applyFill="1" applyBorder="1" applyAlignment="1">
      <alignment horizontal="center" vertical="center" shrinkToFit="1"/>
    </xf>
    <xf numFmtId="177" fontId="22" fillId="0" borderId="0" xfId="3" applyNumberFormat="1" applyFont="1" applyFill="1" applyBorder="1" applyAlignment="1">
      <alignment horizontal="center" vertical="center" shrinkToFit="1"/>
    </xf>
    <xf numFmtId="177" fontId="22" fillId="0" borderId="11" xfId="3" applyNumberFormat="1" applyFont="1" applyFill="1" applyBorder="1" applyAlignment="1">
      <alignment horizontal="center" vertical="center" shrinkToFit="1"/>
    </xf>
    <xf numFmtId="179" fontId="23" fillId="0" borderId="0" xfId="3" quotePrefix="1" applyNumberFormat="1" applyFont="1" applyFill="1" applyBorder="1" applyAlignment="1">
      <alignment horizontal="center" vertical="center"/>
    </xf>
    <xf numFmtId="179" fontId="23" fillId="0" borderId="11" xfId="3" quotePrefix="1" applyNumberFormat="1" applyFont="1" applyFill="1" applyBorder="1" applyAlignment="1">
      <alignment horizontal="center" vertical="center"/>
    </xf>
    <xf numFmtId="176" fontId="22" fillId="0" borderId="0" xfId="3" applyNumberFormat="1" applyFont="1" applyFill="1" applyBorder="1" applyAlignment="1">
      <alignment vertical="center" shrinkToFit="1"/>
    </xf>
    <xf numFmtId="0" fontId="21" fillId="0" borderId="1" xfId="3" applyFont="1" applyBorder="1" applyAlignment="1">
      <alignment horizontal="left" vertical="top" shrinkToFit="1"/>
    </xf>
    <xf numFmtId="0" fontId="21" fillId="0" borderId="16" xfId="3" applyFont="1" applyBorder="1" applyAlignment="1">
      <alignment horizontal="left" vertical="top" shrinkToFit="1"/>
    </xf>
    <xf numFmtId="0" fontId="21" fillId="0" borderId="4" xfId="3" applyFont="1" applyBorder="1" applyAlignment="1">
      <alignment horizontal="left" vertical="top" shrinkToFit="1"/>
    </xf>
    <xf numFmtId="0" fontId="21" fillId="0" borderId="3" xfId="3" applyFont="1" applyBorder="1" applyAlignment="1">
      <alignment horizontal="left" vertical="top" shrinkToFit="1"/>
    </xf>
    <xf numFmtId="0" fontId="21" fillId="0" borderId="1" xfId="3" applyFont="1" applyFill="1" applyBorder="1" applyAlignment="1">
      <alignment horizontal="left" vertical="top" shrinkToFit="1"/>
    </xf>
    <xf numFmtId="0" fontId="12" fillId="0" borderId="0" xfId="0" applyFont="1" applyAlignment="1">
      <alignment vertical="center"/>
    </xf>
    <xf numFmtId="0" fontId="24" fillId="0" borderId="0" xfId="0" applyFont="1">
      <alignment vertical="center"/>
    </xf>
    <xf numFmtId="0" fontId="21" fillId="0" borderId="1" xfId="3" applyFont="1" applyBorder="1" applyAlignment="1">
      <alignment horizontal="left" vertical="top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0" fontId="19" fillId="0" borderId="1" xfId="2" applyFont="1" applyBorder="1" applyAlignment="1">
      <alignment vertical="top" shrinkToFit="1"/>
    </xf>
    <xf numFmtId="0" fontId="19" fillId="0" borderId="1" xfId="2" applyFont="1" applyBorder="1" applyAlignment="1">
      <alignment horizontal="left" vertical="center" shrinkToFit="1"/>
    </xf>
    <xf numFmtId="0" fontId="19" fillId="0" borderId="1" xfId="2" applyFont="1" applyBorder="1" applyAlignment="1">
      <alignment horizontal="center" vertical="top"/>
    </xf>
    <xf numFmtId="176" fontId="22" fillId="0" borderId="11" xfId="3" applyNumberFormat="1" applyFont="1" applyFill="1" applyBorder="1" applyAlignment="1">
      <alignment horizontal="center" vertical="center" shrinkToFit="1"/>
    </xf>
    <xf numFmtId="0" fontId="22" fillId="0" borderId="11" xfId="3" applyFont="1" applyBorder="1" applyAlignment="1">
      <alignment horizontal="left" vertical="center" shrinkToFit="1"/>
    </xf>
    <xf numFmtId="0" fontId="21" fillId="0" borderId="1" xfId="3" applyFont="1" applyFill="1" applyBorder="1" applyAlignment="1">
      <alignment horizontal="left" vertical="top" shrinkToFit="1"/>
    </xf>
    <xf numFmtId="0" fontId="19" fillId="0" borderId="1" xfId="2" applyFont="1" applyBorder="1" applyAlignment="1">
      <alignment horizontal="center" vertical="top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176" fontId="22" fillId="0" borderId="0" xfId="3" applyNumberFormat="1" applyFont="1" applyFill="1" applyBorder="1" applyAlignment="1">
      <alignment horizontal="center" vertical="center" shrinkToFit="1"/>
    </xf>
    <xf numFmtId="0" fontId="22" fillId="0" borderId="0" xfId="3" applyFont="1" applyBorder="1" applyAlignment="1">
      <alignment horizontal="left" vertical="center" shrinkToFit="1"/>
    </xf>
    <xf numFmtId="0" fontId="22" fillId="0" borderId="11" xfId="3" applyFont="1" applyBorder="1" applyAlignment="1">
      <alignment horizontal="left" vertical="center" shrinkToFit="1"/>
    </xf>
    <xf numFmtId="0" fontId="22" fillId="0" borderId="16" xfId="3" applyFont="1" applyBorder="1" applyAlignment="1">
      <alignment horizontal="left" vertical="center" shrinkToFit="1"/>
    </xf>
    <xf numFmtId="41" fontId="16" fillId="0" borderId="2" xfId="2" applyNumberFormat="1" applyFont="1" applyBorder="1" applyAlignment="1">
      <alignment vertical="center"/>
    </xf>
    <xf numFmtId="41" fontId="16" fillId="0" borderId="1" xfId="2" applyNumberFormat="1" applyFont="1" applyBorder="1" applyAlignment="1">
      <alignment vertical="top"/>
    </xf>
    <xf numFmtId="0" fontId="19" fillId="0" borderId="2" xfId="2" applyFont="1" applyBorder="1" applyAlignment="1">
      <alignment horizontal="center" vertical="top" shrinkToFit="1"/>
    </xf>
    <xf numFmtId="41" fontId="16" fillId="0" borderId="2" xfId="2" applyNumberFormat="1" applyFont="1" applyBorder="1">
      <alignment vertical="center"/>
    </xf>
    <xf numFmtId="0" fontId="19" fillId="0" borderId="0" xfId="2" applyFont="1" applyBorder="1" applyAlignment="1">
      <alignment vertical="top" wrapText="1"/>
    </xf>
    <xf numFmtId="0" fontId="19" fillId="0" borderId="0" xfId="2" applyFont="1" applyBorder="1" applyAlignment="1">
      <alignment vertical="top" shrinkToFit="1"/>
    </xf>
    <xf numFmtId="0" fontId="19" fillId="0" borderId="0" xfId="2" applyFont="1" applyBorder="1" applyAlignment="1">
      <alignment horizontal="center" vertical="top" shrinkToFit="1"/>
    </xf>
    <xf numFmtId="41" fontId="16" fillId="0" borderId="0" xfId="2" applyNumberFormat="1" applyFont="1" applyBorder="1" applyAlignment="1">
      <alignment vertical="top"/>
    </xf>
    <xf numFmtId="41" fontId="16" fillId="0" borderId="1" xfId="2" applyNumberFormat="1" applyFont="1" applyBorder="1" applyAlignment="1">
      <alignment vertical="center"/>
    </xf>
    <xf numFmtId="3" fontId="21" fillId="2" borderId="12" xfId="3" applyNumberFormat="1" applyFont="1" applyFill="1" applyBorder="1" applyAlignment="1">
      <alignment horizontal="center" vertical="center" shrinkToFit="1"/>
    </xf>
    <xf numFmtId="3" fontId="21" fillId="0" borderId="7" xfId="3" applyNumberFormat="1" applyFont="1" applyBorder="1" applyAlignment="1">
      <alignment horizontal="center" vertical="center" shrinkToFit="1"/>
    </xf>
    <xf numFmtId="0" fontId="21" fillId="0" borderId="6" xfId="3" applyFont="1" applyBorder="1" applyAlignment="1">
      <alignment vertical="top" shrinkToFit="1"/>
    </xf>
    <xf numFmtId="0" fontId="21" fillId="0" borderId="3" xfId="3" applyFont="1" applyBorder="1" applyAlignment="1">
      <alignment horizontal="left" vertical="top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176" fontId="22" fillId="0" borderId="0" xfId="3" applyNumberFormat="1" applyFont="1" applyFill="1" applyBorder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left" vertical="top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0" fontId="22" fillId="0" borderId="9" xfId="3" applyFont="1" applyFill="1" applyBorder="1" applyAlignment="1">
      <alignment horizontal="left" vertical="center" shrinkToFit="1"/>
    </xf>
    <xf numFmtId="3" fontId="21" fillId="4" borderId="1" xfId="3" applyNumberFormat="1" applyFont="1" applyFill="1" applyBorder="1" applyAlignment="1">
      <alignment horizontal="center" vertical="center" wrapText="1" shrinkToFit="1"/>
    </xf>
    <xf numFmtId="3" fontId="22" fillId="4" borderId="1" xfId="3" applyNumberFormat="1" applyFont="1" applyFill="1" applyBorder="1" applyAlignment="1">
      <alignment horizontal="center" vertical="center" shrinkToFit="1"/>
    </xf>
    <xf numFmtId="3" fontId="21" fillId="4" borderId="3" xfId="3" applyNumberFormat="1" applyFont="1" applyFill="1" applyBorder="1" applyAlignment="1">
      <alignment horizontal="center" vertical="center" shrinkToFit="1"/>
    </xf>
    <xf numFmtId="3" fontId="21" fillId="4" borderId="2" xfId="3" applyNumberFormat="1" applyFont="1" applyFill="1" applyBorder="1" applyAlignment="1">
      <alignment horizontal="center" vertical="center" shrinkToFit="1"/>
    </xf>
    <xf numFmtId="3" fontId="21" fillId="2" borderId="3" xfId="3" applyNumberFormat="1" applyFont="1" applyFill="1" applyBorder="1" applyAlignment="1">
      <alignment horizontal="center" vertical="center" shrinkToFit="1"/>
    </xf>
    <xf numFmtId="3" fontId="21" fillId="2" borderId="2" xfId="3" applyNumberFormat="1" applyFont="1" applyFill="1" applyBorder="1" applyAlignment="1">
      <alignment horizontal="center" vertical="center" shrinkToFit="1"/>
    </xf>
    <xf numFmtId="3" fontId="21" fillId="0" borderId="3" xfId="3" applyNumberFormat="1" applyFont="1" applyBorder="1" applyAlignment="1">
      <alignment horizontal="center" vertical="center" shrinkToFit="1"/>
    </xf>
    <xf numFmtId="3" fontId="21" fillId="0" borderId="2" xfId="3" applyNumberFormat="1" applyFont="1" applyBorder="1" applyAlignment="1">
      <alignment horizontal="center" vertical="center" shrinkToFit="1"/>
    </xf>
    <xf numFmtId="3" fontId="22" fillId="4" borderId="2" xfId="3" applyNumberFormat="1" applyFont="1" applyFill="1" applyBorder="1" applyAlignment="1">
      <alignment horizontal="center" vertical="center" shrinkToFit="1"/>
    </xf>
    <xf numFmtId="3" fontId="21" fillId="2" borderId="1" xfId="3" applyNumberFormat="1" applyFont="1" applyFill="1" applyBorder="1" applyAlignment="1">
      <alignment horizontal="center" vertical="center" shrinkToFit="1"/>
    </xf>
    <xf numFmtId="3" fontId="21" fillId="4" borderId="1" xfId="3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 shrinkToFit="1"/>
    </xf>
    <xf numFmtId="0" fontId="10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3" fontId="0" fillId="0" borderId="0" xfId="0" applyNumberFormat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3" fontId="21" fillId="4" borderId="3" xfId="3" applyNumberFormat="1" applyFont="1" applyFill="1" applyBorder="1" applyAlignment="1">
      <alignment horizontal="center" vertical="center" shrinkToFit="1"/>
    </xf>
    <xf numFmtId="3" fontId="21" fillId="2" borderId="3" xfId="3" applyNumberFormat="1" applyFont="1" applyFill="1" applyBorder="1" applyAlignment="1">
      <alignment horizontal="center" vertical="center" shrinkToFit="1"/>
    </xf>
    <xf numFmtId="176" fontId="22" fillId="0" borderId="0" xfId="3" applyNumberFormat="1" applyFont="1" applyFill="1" applyBorder="1" applyAlignment="1">
      <alignment horizontal="center" vertical="center" shrinkToFit="1"/>
    </xf>
    <xf numFmtId="0" fontId="21" fillId="0" borderId="3" xfId="3" applyFont="1" applyFill="1" applyBorder="1" applyAlignment="1">
      <alignment horizontal="left" vertical="top" shrinkToFit="1"/>
    </xf>
    <xf numFmtId="0" fontId="22" fillId="0" borderId="17" xfId="3" applyFont="1" applyBorder="1" applyAlignment="1">
      <alignment horizontal="left" vertical="center" shrinkToFit="1"/>
    </xf>
    <xf numFmtId="0" fontId="22" fillId="0" borderId="16" xfId="3" applyFont="1" applyBorder="1" applyAlignment="1">
      <alignment horizontal="left" vertical="center" shrinkToFit="1"/>
    </xf>
    <xf numFmtId="41" fontId="8" fillId="0" borderId="1" xfId="1" applyFont="1" applyBorder="1" applyAlignment="1">
      <alignment horizontal="center" vertical="center" wrapText="1"/>
    </xf>
    <xf numFmtId="0" fontId="21" fillId="0" borderId="2" xfId="3" applyFont="1" applyBorder="1" applyAlignment="1">
      <alignment horizontal="left" vertical="top" shrinkToFit="1"/>
    </xf>
    <xf numFmtId="0" fontId="22" fillId="0" borderId="0" xfId="3" applyFont="1" applyBorder="1" applyAlignment="1">
      <alignment horizontal="left" vertical="center" shrinkToFit="1"/>
    </xf>
    <xf numFmtId="0" fontId="25" fillId="0" borderId="6" xfId="3" applyFont="1" applyBorder="1" applyAlignment="1">
      <alignment horizontal="left" vertical="center" shrinkToFit="1"/>
    </xf>
    <xf numFmtId="176" fontId="22" fillId="0" borderId="0" xfId="3" applyNumberFormat="1" applyFont="1" applyFill="1" applyBorder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0" fontId="22" fillId="0" borderId="0" xfId="3" applyFont="1" applyBorder="1" applyAlignment="1">
      <alignment horizontal="left" vertical="center" shrinkToFit="1"/>
    </xf>
    <xf numFmtId="0" fontId="22" fillId="0" borderId="11" xfId="3" applyFont="1" applyBorder="1" applyAlignment="1">
      <alignment horizontal="left" vertical="center" shrinkToFit="1"/>
    </xf>
    <xf numFmtId="0" fontId="21" fillId="0" borderId="3" xfId="3" applyFont="1" applyBorder="1" applyAlignment="1">
      <alignment vertical="top" shrinkToFit="1"/>
    </xf>
    <xf numFmtId="0" fontId="22" fillId="0" borderId="17" xfId="3" applyFont="1" applyBorder="1" applyAlignment="1">
      <alignment horizontal="left" vertical="center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 wrapText="1"/>
    </xf>
    <xf numFmtId="0" fontId="22" fillId="0" borderId="17" xfId="3" applyFont="1" applyFill="1" applyBorder="1" applyAlignment="1">
      <alignment horizontal="left" vertical="center" shrinkToFit="1"/>
    </xf>
    <xf numFmtId="0" fontId="26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vertical="top"/>
    </xf>
    <xf numFmtId="41" fontId="26" fillId="4" borderId="1" xfId="0" applyNumberFormat="1" applyFont="1" applyFill="1" applyBorder="1" applyAlignment="1">
      <alignment horizontal="center" vertical="center" wrapText="1"/>
    </xf>
    <xf numFmtId="41" fontId="26" fillId="4" borderId="1" xfId="0" applyNumberFormat="1" applyFont="1" applyFill="1" applyBorder="1">
      <alignment vertical="center"/>
    </xf>
    <xf numFmtId="41" fontId="26" fillId="4" borderId="1" xfId="0" applyNumberFormat="1" applyFont="1" applyFill="1" applyBorder="1" applyAlignment="1">
      <alignment horizontal="center" vertical="center" shrinkToFit="1"/>
    </xf>
    <xf numFmtId="41" fontId="26" fillId="4" borderId="1" xfId="0" applyNumberFormat="1" applyFont="1" applyFill="1" applyBorder="1" applyAlignment="1">
      <alignment horizontal="right" vertical="center" shrinkToFit="1"/>
    </xf>
    <xf numFmtId="41" fontId="26" fillId="4" borderId="1" xfId="0" applyNumberFormat="1" applyFont="1" applyFill="1" applyBorder="1" applyAlignment="1">
      <alignment vertical="center" shrinkToFit="1"/>
    </xf>
    <xf numFmtId="0" fontId="27" fillId="4" borderId="1" xfId="0" applyFont="1" applyFill="1" applyBorder="1" applyAlignment="1">
      <alignment vertical="top"/>
    </xf>
    <xf numFmtId="49" fontId="26" fillId="4" borderId="1" xfId="0" applyNumberFormat="1" applyFont="1" applyFill="1" applyBorder="1" applyAlignment="1">
      <alignment horizontal="center" vertical="center" shrinkToFit="1"/>
    </xf>
    <xf numFmtId="0" fontId="27" fillId="4" borderId="1" xfId="0" applyFont="1" applyFill="1" applyBorder="1" applyAlignment="1">
      <alignment vertical="top" shrinkToFit="1"/>
    </xf>
    <xf numFmtId="0" fontId="27" fillId="4" borderId="3" xfId="0" applyFont="1" applyFill="1" applyBorder="1" applyAlignment="1">
      <alignment vertical="top" shrinkToFit="1"/>
    </xf>
    <xf numFmtId="41" fontId="26" fillId="4" borderId="13" xfId="0" applyNumberFormat="1" applyFont="1" applyFill="1" applyBorder="1">
      <alignment vertical="center"/>
    </xf>
    <xf numFmtId="41" fontId="26" fillId="4" borderId="13" xfId="0" applyNumberFormat="1" applyFont="1" applyFill="1" applyBorder="1" applyAlignment="1">
      <alignment vertical="center" shrinkToFit="1"/>
    </xf>
    <xf numFmtId="41" fontId="26" fillId="4" borderId="13" xfId="0" applyNumberFormat="1" applyFont="1" applyFill="1" applyBorder="1" applyAlignment="1">
      <alignment horizontal="right" vertical="center" shrinkToFit="1"/>
    </xf>
    <xf numFmtId="49" fontId="26" fillId="4" borderId="13" xfId="0" applyNumberFormat="1" applyFont="1" applyFill="1" applyBorder="1" applyAlignment="1">
      <alignment horizontal="center" vertical="center" shrinkToFit="1"/>
    </xf>
    <xf numFmtId="0" fontId="27" fillId="4" borderId="14" xfId="0" applyFont="1" applyFill="1" applyBorder="1" applyAlignment="1">
      <alignment vertical="top" shrinkToFit="1"/>
    </xf>
    <xf numFmtId="41" fontId="26" fillId="4" borderId="2" xfId="0" applyNumberFormat="1" applyFont="1" applyFill="1" applyBorder="1">
      <alignment vertical="center"/>
    </xf>
    <xf numFmtId="41" fontId="26" fillId="4" borderId="2" xfId="0" applyNumberFormat="1" applyFont="1" applyFill="1" applyBorder="1" applyAlignment="1">
      <alignment vertical="center" shrinkToFit="1"/>
    </xf>
    <xf numFmtId="41" fontId="26" fillId="4" borderId="2" xfId="0" applyNumberFormat="1" applyFont="1" applyFill="1" applyBorder="1" applyAlignment="1">
      <alignment horizontal="right" vertical="center" shrinkToFit="1"/>
    </xf>
    <xf numFmtId="49" fontId="26" fillId="4" borderId="2" xfId="0" applyNumberFormat="1" applyFont="1" applyFill="1" applyBorder="1" applyAlignment="1">
      <alignment horizontal="center" vertical="center" shrinkToFit="1"/>
    </xf>
    <xf numFmtId="41" fontId="26" fillId="4" borderId="1" xfId="0" applyNumberFormat="1" applyFont="1" applyFill="1" applyBorder="1" applyAlignment="1">
      <alignment horizontal="right" vertical="center"/>
    </xf>
    <xf numFmtId="176" fontId="22" fillId="0" borderId="0" xfId="3" applyNumberFormat="1" applyFont="1" applyFill="1" applyBorder="1" applyAlignment="1">
      <alignment horizontal="center" vertical="center" shrinkToFit="1"/>
    </xf>
    <xf numFmtId="0" fontId="22" fillId="0" borderId="0" xfId="3" applyFont="1" applyBorder="1" applyAlignment="1">
      <alignment horizontal="left" vertical="center" shrinkToFit="1"/>
    </xf>
    <xf numFmtId="0" fontId="28" fillId="4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top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left" vertical="center" wrapText="1"/>
    </xf>
    <xf numFmtId="0" fontId="17" fillId="0" borderId="0" xfId="2" applyFont="1" applyAlignment="1" applyProtection="1">
      <alignment horizontal="center" vertical="center"/>
      <protection locked="0"/>
    </xf>
    <xf numFmtId="0" fontId="18" fillId="0" borderId="1" xfId="2" applyFont="1" applyBorder="1" applyAlignment="1">
      <alignment horizontal="center" vertical="center"/>
    </xf>
    <xf numFmtId="0" fontId="19" fillId="3" borderId="1" xfId="2" applyFont="1" applyFill="1" applyBorder="1" applyAlignment="1">
      <alignment horizontal="center" vertical="center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top"/>
    </xf>
    <xf numFmtId="0" fontId="19" fillId="0" borderId="4" xfId="2" applyFont="1" applyBorder="1" applyAlignment="1">
      <alignment horizontal="center" vertical="top"/>
    </xf>
    <xf numFmtId="0" fontId="19" fillId="0" borderId="7" xfId="2" applyFont="1" applyBorder="1" applyAlignment="1">
      <alignment horizontal="center" vertical="top"/>
    </xf>
    <xf numFmtId="0" fontId="19" fillId="0" borderId="3" xfId="2" applyFont="1" applyBorder="1" applyAlignment="1">
      <alignment horizontal="center" vertical="top" wrapText="1"/>
    </xf>
    <xf numFmtId="0" fontId="19" fillId="0" borderId="5" xfId="2" applyFont="1" applyBorder="1" applyAlignment="1">
      <alignment horizontal="center" vertical="top" wrapText="1"/>
    </xf>
    <xf numFmtId="0" fontId="19" fillId="0" borderId="2" xfId="2" applyFont="1" applyBorder="1" applyAlignment="1">
      <alignment horizontal="center" vertical="top" wrapText="1"/>
    </xf>
    <xf numFmtId="0" fontId="19" fillId="0" borderId="3" xfId="2" applyFont="1" applyBorder="1" applyAlignment="1">
      <alignment horizontal="center" vertical="top"/>
    </xf>
    <xf numFmtId="0" fontId="19" fillId="0" borderId="5" xfId="2" applyFont="1" applyBorder="1" applyAlignment="1">
      <alignment horizontal="center" vertical="top"/>
    </xf>
    <xf numFmtId="0" fontId="19" fillId="0" borderId="2" xfId="2" applyFont="1" applyBorder="1" applyAlignment="1">
      <alignment horizontal="center" vertical="top"/>
    </xf>
    <xf numFmtId="0" fontId="19" fillId="0" borderId="4" xfId="2" applyFont="1" applyBorder="1" applyAlignment="1">
      <alignment horizontal="center" vertical="top" wrapText="1"/>
    </xf>
    <xf numFmtId="0" fontId="19" fillId="0" borderId="7" xfId="2" applyFont="1" applyBorder="1" applyAlignment="1">
      <alignment horizontal="center" vertical="top" wrapText="1"/>
    </xf>
    <xf numFmtId="0" fontId="19" fillId="0" borderId="3" xfId="2" applyFont="1" applyBorder="1" applyAlignment="1">
      <alignment horizontal="center" vertical="top" wrapText="1" shrinkToFit="1"/>
    </xf>
    <xf numFmtId="0" fontId="19" fillId="0" borderId="5" xfId="2" applyFont="1" applyBorder="1" applyAlignment="1">
      <alignment horizontal="center" vertical="top" wrapText="1" shrinkToFit="1"/>
    </xf>
    <xf numFmtId="0" fontId="19" fillId="0" borderId="2" xfId="2" applyFont="1" applyBorder="1" applyAlignment="1">
      <alignment horizontal="center" vertical="top" wrapText="1" shrinkToFit="1"/>
    </xf>
    <xf numFmtId="0" fontId="19" fillId="0" borderId="1" xfId="2" applyFont="1" applyBorder="1" applyAlignment="1">
      <alignment horizontal="center" vertical="top" wrapText="1"/>
    </xf>
    <xf numFmtId="0" fontId="27" fillId="4" borderId="1" xfId="0" applyFont="1" applyFill="1" applyBorder="1" applyAlignment="1">
      <alignment vertical="top"/>
    </xf>
    <xf numFmtId="0" fontId="27" fillId="4" borderId="1" xfId="0" applyFont="1" applyFill="1" applyBorder="1" applyAlignment="1">
      <alignment horizontal="left" vertical="top"/>
    </xf>
    <xf numFmtId="0" fontId="26" fillId="4" borderId="1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right" vertical="center"/>
    </xf>
    <xf numFmtId="41" fontId="26" fillId="4" borderId="1" xfId="0" applyNumberFormat="1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left" vertical="top" shrinkToFit="1"/>
    </xf>
    <xf numFmtId="0" fontId="27" fillId="4" borderId="1" xfId="0" applyFont="1" applyFill="1" applyBorder="1" applyAlignment="1">
      <alignment horizontal="center" vertical="top"/>
    </xf>
    <xf numFmtId="176" fontId="22" fillId="0" borderId="0" xfId="3" applyNumberFormat="1" applyFont="1" applyFill="1" applyBorder="1" applyAlignment="1">
      <alignment horizontal="center" vertical="center" shrinkToFit="1"/>
    </xf>
    <xf numFmtId="176" fontId="22" fillId="0" borderId="11" xfId="3" applyNumberFormat="1" applyFont="1" applyFill="1" applyBorder="1" applyAlignment="1">
      <alignment horizontal="center" vertical="center" shrinkToFit="1"/>
    </xf>
    <xf numFmtId="0" fontId="21" fillId="0" borderId="2" xfId="3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center" vertical="center" shrinkToFit="1"/>
    </xf>
    <xf numFmtId="176" fontId="22" fillId="0" borderId="6" xfId="3" applyNumberFormat="1" applyFont="1" applyFill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top" shrinkToFit="1"/>
    </xf>
    <xf numFmtId="0" fontId="21" fillId="0" borderId="3" xfId="3" applyFont="1" applyBorder="1" applyAlignment="1">
      <alignment horizontal="left" vertical="top" shrinkToFit="1"/>
    </xf>
    <xf numFmtId="0" fontId="21" fillId="0" borderId="2" xfId="3" applyFont="1" applyBorder="1" applyAlignment="1">
      <alignment horizontal="left" vertical="top" shrinkToFit="1"/>
    </xf>
    <xf numFmtId="3" fontId="21" fillId="0" borderId="3" xfId="3" applyNumberFormat="1" applyFont="1" applyBorder="1" applyAlignment="1">
      <alignment horizontal="center" vertical="center" shrinkToFit="1"/>
    </xf>
    <xf numFmtId="3" fontId="21" fillId="0" borderId="2" xfId="3" applyNumberFormat="1" applyFont="1" applyBorder="1" applyAlignment="1">
      <alignment horizontal="center" vertical="center" shrinkToFit="1"/>
    </xf>
    <xf numFmtId="176" fontId="22" fillId="0" borderId="9" xfId="3" applyNumberFormat="1" applyFont="1" applyFill="1" applyBorder="1" applyAlignment="1">
      <alignment horizontal="center" vertical="center" shrinkToFit="1"/>
    </xf>
    <xf numFmtId="0" fontId="21" fillId="0" borderId="5" xfId="3" applyFont="1" applyBorder="1" applyAlignment="1">
      <alignment horizontal="left" vertical="top" shrinkToFit="1"/>
    </xf>
    <xf numFmtId="3" fontId="21" fillId="4" borderId="3" xfId="3" applyNumberFormat="1" applyFont="1" applyFill="1" applyBorder="1" applyAlignment="1">
      <alignment horizontal="center" vertical="center" shrinkToFit="1"/>
    </xf>
    <xf numFmtId="3" fontId="21" fillId="4" borderId="5" xfId="3" applyNumberFormat="1" applyFont="1" applyFill="1" applyBorder="1" applyAlignment="1">
      <alignment horizontal="center" vertical="center" shrinkToFit="1"/>
    </xf>
    <xf numFmtId="3" fontId="21" fillId="4" borderId="2" xfId="3" applyNumberFormat="1" applyFont="1" applyFill="1" applyBorder="1" applyAlignment="1">
      <alignment horizontal="center" vertical="center" shrinkToFit="1"/>
    </xf>
    <xf numFmtId="3" fontId="21" fillId="2" borderId="3" xfId="3" applyNumberFormat="1" applyFont="1" applyFill="1" applyBorder="1" applyAlignment="1">
      <alignment horizontal="center" vertical="center" shrinkToFit="1"/>
    </xf>
    <xf numFmtId="3" fontId="21" fillId="2" borderId="5" xfId="3" applyNumberFormat="1" applyFont="1" applyFill="1" applyBorder="1" applyAlignment="1">
      <alignment horizontal="center" vertical="center" shrinkToFit="1"/>
    </xf>
    <xf numFmtId="3" fontId="21" fillId="2" borderId="2" xfId="3" applyNumberFormat="1" applyFont="1" applyFill="1" applyBorder="1" applyAlignment="1">
      <alignment horizontal="center" vertical="center" shrinkToFit="1"/>
    </xf>
    <xf numFmtId="3" fontId="21" fillId="2" borderId="1" xfId="3" applyNumberFormat="1" applyFont="1" applyFill="1" applyBorder="1" applyAlignment="1">
      <alignment horizontal="center" vertical="center" shrinkToFit="1"/>
    </xf>
    <xf numFmtId="3" fontId="21" fillId="4" borderId="1" xfId="3" applyNumberFormat="1" applyFont="1" applyFill="1" applyBorder="1" applyAlignment="1">
      <alignment horizontal="center" vertical="center" shrinkToFit="1"/>
    </xf>
    <xf numFmtId="3" fontId="21" fillId="4" borderId="4" xfId="3" applyNumberFormat="1" applyFont="1" applyFill="1" applyBorder="1" applyAlignment="1">
      <alignment horizontal="center" vertical="center" shrinkToFit="1"/>
    </xf>
    <xf numFmtId="0" fontId="21" fillId="0" borderId="6" xfId="3" applyFont="1" applyBorder="1" applyAlignment="1">
      <alignment horizontal="center" vertical="top" shrinkToFit="1"/>
    </xf>
    <xf numFmtId="0" fontId="21" fillId="0" borderId="7" xfId="3" applyFont="1" applyBorder="1" applyAlignment="1">
      <alignment horizontal="center" vertical="top" shrinkToFit="1"/>
    </xf>
    <xf numFmtId="0" fontId="21" fillId="0" borderId="4" xfId="3" applyFont="1" applyBorder="1" applyAlignment="1">
      <alignment horizontal="left" vertical="top" shrinkToFit="1"/>
    </xf>
    <xf numFmtId="0" fontId="21" fillId="0" borderId="7" xfId="3" applyFont="1" applyBorder="1" applyAlignment="1">
      <alignment horizontal="left" vertical="top" shrinkToFit="1"/>
    </xf>
    <xf numFmtId="0" fontId="21" fillId="0" borderId="10" xfId="3" applyFont="1" applyBorder="1" applyAlignment="1">
      <alignment horizontal="left" vertical="top" shrinkToFit="1"/>
    </xf>
    <xf numFmtId="0" fontId="21" fillId="0" borderId="8" xfId="3" applyFont="1" applyBorder="1" applyAlignment="1">
      <alignment horizontal="left" vertical="top" shrinkToFit="1"/>
    </xf>
    <xf numFmtId="0" fontId="21" fillId="0" borderId="12" xfId="3" applyFont="1" applyBorder="1" applyAlignment="1">
      <alignment horizontal="left" vertical="top" shrinkToFit="1"/>
    </xf>
    <xf numFmtId="3" fontId="22" fillId="4" borderId="3" xfId="3" applyNumberFormat="1" applyFont="1" applyFill="1" applyBorder="1" applyAlignment="1">
      <alignment horizontal="center" vertical="center" shrinkToFit="1"/>
    </xf>
    <xf numFmtId="3" fontId="22" fillId="4" borderId="2" xfId="3" applyNumberFormat="1" applyFont="1" applyFill="1" applyBorder="1" applyAlignment="1">
      <alignment horizontal="center" vertical="center" shrinkToFit="1"/>
    </xf>
    <xf numFmtId="0" fontId="21" fillId="0" borderId="5" xfId="3" applyFont="1" applyFill="1" applyBorder="1" applyAlignment="1">
      <alignment horizontal="left" vertical="top" shrinkToFit="1"/>
    </xf>
    <xf numFmtId="3" fontId="21" fillId="0" borderId="5" xfId="3" applyNumberFormat="1" applyFont="1" applyFill="1" applyBorder="1" applyAlignment="1">
      <alignment horizontal="center" vertical="center" shrinkToFit="1"/>
    </xf>
    <xf numFmtId="0" fontId="21" fillId="0" borderId="6" xfId="3" applyFont="1" applyBorder="1" applyAlignment="1">
      <alignment horizontal="center" vertical="center" shrinkToFit="1"/>
    </xf>
    <xf numFmtId="0" fontId="21" fillId="0" borderId="7" xfId="3" applyFont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left" vertical="top" shrinkToFit="1"/>
    </xf>
    <xf numFmtId="0" fontId="21" fillId="0" borderId="8" xfId="3" applyFont="1" applyFill="1" applyBorder="1" applyAlignment="1">
      <alignment horizontal="left" vertical="top" shrinkToFit="1"/>
    </xf>
    <xf numFmtId="0" fontId="21" fillId="0" borderId="12" xfId="3" applyFont="1" applyFill="1" applyBorder="1" applyAlignment="1">
      <alignment horizontal="left" vertical="top" shrinkToFit="1"/>
    </xf>
    <xf numFmtId="3" fontId="21" fillId="0" borderId="5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shrinkToFit="1"/>
    </xf>
    <xf numFmtId="0" fontId="21" fillId="0" borderId="3" xfId="3" applyFont="1" applyBorder="1" applyAlignment="1">
      <alignment vertical="top" shrinkToFit="1"/>
    </xf>
    <xf numFmtId="0" fontId="21" fillId="0" borderId="5" xfId="3" applyFont="1" applyBorder="1" applyAlignment="1">
      <alignment vertical="top" shrinkToFit="1"/>
    </xf>
    <xf numFmtId="0" fontId="21" fillId="0" borderId="2" xfId="3" applyFont="1" applyBorder="1" applyAlignment="1">
      <alignment vertical="top" shrinkToFit="1"/>
    </xf>
    <xf numFmtId="176" fontId="21" fillId="0" borderId="6" xfId="1" applyNumberFormat="1" applyFont="1" applyFill="1" applyBorder="1" applyAlignment="1">
      <alignment horizontal="center" vertical="center"/>
    </xf>
    <xf numFmtId="176" fontId="21" fillId="0" borderId="11" xfId="1" applyNumberFormat="1" applyFont="1" applyFill="1" applyBorder="1" applyAlignment="1">
      <alignment horizontal="center" vertical="center"/>
    </xf>
    <xf numFmtId="0" fontId="22" fillId="0" borderId="0" xfId="3" applyFont="1" applyBorder="1" applyAlignment="1">
      <alignment horizontal="left" vertical="center" shrinkToFit="1"/>
    </xf>
    <xf numFmtId="0" fontId="22" fillId="0" borderId="11" xfId="3" applyFont="1" applyBorder="1" applyAlignment="1">
      <alignment horizontal="left" vertical="center" shrinkToFit="1"/>
    </xf>
    <xf numFmtId="3" fontId="21" fillId="4" borderId="15" xfId="3" applyNumberFormat="1" applyFont="1" applyFill="1" applyBorder="1" applyAlignment="1">
      <alignment horizontal="center" vertical="center" shrinkToFit="1"/>
    </xf>
    <xf numFmtId="3" fontId="21" fillId="4" borderId="17" xfId="3" applyNumberFormat="1" applyFont="1" applyFill="1" applyBorder="1" applyAlignment="1">
      <alignment horizontal="center" vertical="center" shrinkToFit="1"/>
    </xf>
    <xf numFmtId="3" fontId="21" fillId="4" borderId="16" xfId="3" applyNumberFormat="1" applyFont="1" applyFill="1" applyBorder="1" applyAlignment="1">
      <alignment horizontal="center" vertical="center" shrinkToFit="1"/>
    </xf>
    <xf numFmtId="0" fontId="22" fillId="0" borderId="17" xfId="3" applyFont="1" applyBorder="1" applyAlignment="1">
      <alignment horizontal="left" vertical="center" shrinkToFit="1"/>
    </xf>
    <xf numFmtId="0" fontId="22" fillId="0" borderId="16" xfId="3" applyFont="1" applyBorder="1" applyAlignment="1">
      <alignment horizontal="left" vertical="center" shrinkToFit="1"/>
    </xf>
    <xf numFmtId="0" fontId="22" fillId="0" borderId="17" xfId="3" applyFont="1" applyBorder="1" applyAlignment="1">
      <alignment horizontal="center" vertical="center" shrinkToFit="1"/>
    </xf>
    <xf numFmtId="0" fontId="22" fillId="0" borderId="16" xfId="3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center" vertical="top" shrinkToFit="1"/>
    </xf>
    <xf numFmtId="0" fontId="21" fillId="0" borderId="4" xfId="3" applyFont="1" applyBorder="1" applyAlignment="1">
      <alignment horizontal="center" vertical="center"/>
    </xf>
    <xf numFmtId="0" fontId="21" fillId="0" borderId="7" xfId="3" applyFont="1" applyBorder="1" applyAlignment="1">
      <alignment horizontal="center" vertical="center"/>
    </xf>
    <xf numFmtId="0" fontId="21" fillId="0" borderId="21" xfId="3" applyFont="1" applyBorder="1" applyAlignment="1">
      <alignment horizontal="left" vertical="top" shrinkToFit="1"/>
    </xf>
    <xf numFmtId="0" fontId="21" fillId="0" borderId="18" xfId="3" applyFont="1" applyBorder="1" applyAlignment="1">
      <alignment horizontal="left" vertical="top" shrinkToFit="1"/>
    </xf>
    <xf numFmtId="0" fontId="21" fillId="0" borderId="22" xfId="3" applyFont="1" applyBorder="1" applyAlignment="1">
      <alignment horizontal="left" vertical="top" shrinkToFit="1"/>
    </xf>
    <xf numFmtId="0" fontId="21" fillId="0" borderId="19" xfId="3" applyFont="1" applyBorder="1" applyAlignment="1">
      <alignment horizontal="center" vertical="top" shrinkToFit="1"/>
    </xf>
    <xf numFmtId="0" fontId="21" fillId="0" borderId="20" xfId="3" applyFont="1" applyBorder="1" applyAlignment="1">
      <alignment horizontal="center" vertical="top" shrinkToFit="1"/>
    </xf>
    <xf numFmtId="0" fontId="21" fillId="0" borderId="24" xfId="3" applyFont="1" applyBorder="1" applyAlignment="1">
      <alignment horizontal="center" vertical="top" shrinkToFit="1"/>
    </xf>
    <xf numFmtId="0" fontId="21" fillId="0" borderId="13" xfId="3" applyFont="1" applyBorder="1" applyAlignment="1">
      <alignment horizontal="left" vertical="top" shrinkToFit="1"/>
    </xf>
    <xf numFmtId="0" fontId="21" fillId="0" borderId="14" xfId="3" applyFont="1" applyBorder="1" applyAlignment="1">
      <alignment horizontal="left" vertical="top" shrinkToFit="1"/>
    </xf>
    <xf numFmtId="0" fontId="21" fillId="0" borderId="23" xfId="3" applyFont="1" applyBorder="1" applyAlignment="1">
      <alignment horizontal="center" vertical="top" shrinkToFit="1"/>
    </xf>
    <xf numFmtId="0" fontId="12" fillId="0" borderId="0" xfId="0" applyFont="1" applyAlignment="1">
      <alignment horizontal="center" vertical="center"/>
    </xf>
    <xf numFmtId="0" fontId="22" fillId="0" borderId="15" xfId="3" applyFont="1" applyBorder="1" applyAlignment="1">
      <alignment horizontal="center" vertical="center"/>
    </xf>
    <xf numFmtId="0" fontId="22" fillId="0" borderId="9" xfId="3" applyFont="1" applyBorder="1" applyAlignment="1">
      <alignment horizontal="center" vertical="center"/>
    </xf>
    <xf numFmtId="0" fontId="22" fillId="0" borderId="16" xfId="3" applyFont="1" applyBorder="1" applyAlignment="1">
      <alignment horizontal="center" vertical="center"/>
    </xf>
    <xf numFmtId="0" fontId="22" fillId="0" borderId="11" xfId="3" applyFont="1" applyBorder="1" applyAlignment="1">
      <alignment horizontal="center" vertical="center"/>
    </xf>
    <xf numFmtId="0" fontId="22" fillId="0" borderId="10" xfId="3" applyFont="1" applyFill="1" applyBorder="1" applyAlignment="1">
      <alignment horizontal="right" vertical="center"/>
    </xf>
    <xf numFmtId="0" fontId="22" fillId="0" borderId="12" xfId="3" applyFont="1" applyFill="1" applyBorder="1" applyAlignment="1">
      <alignment horizontal="right" vertical="center"/>
    </xf>
    <xf numFmtId="3" fontId="22" fillId="0" borderId="4" xfId="3" applyNumberFormat="1" applyFont="1" applyBorder="1" applyAlignment="1">
      <alignment horizontal="center" vertical="center" shrinkToFit="1"/>
    </xf>
    <xf numFmtId="3" fontId="22" fillId="0" borderId="6" xfId="3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 shrinkToFit="1"/>
    </xf>
    <xf numFmtId="41" fontId="8" fillId="0" borderId="1" xfId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</cellXfs>
  <cellStyles count="5">
    <cellStyle name="쉼표 [0]" xfId="1" builtinId="6"/>
    <cellStyle name="쉼표 [0] 2" xfId="4" xr:uid="{80A4DB63-5516-4ED6-959E-56C31112A9F3}"/>
    <cellStyle name="표준" xfId="0" builtinId="0"/>
    <cellStyle name="표준 2" xfId="3" xr:uid="{B6401D2A-B1A2-43B8-BC93-58C5FC2CB9E4}"/>
    <cellStyle name="표준 3" xfId="2" xr:uid="{49559BB4-24A5-441C-BE50-3DD524898B5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25"/>
  <sheetViews>
    <sheetView zoomScaleNormal="100" workbookViewId="0">
      <selection activeCell="B5" sqref="B5:L16"/>
    </sheetView>
  </sheetViews>
  <sheetFormatPr defaultRowHeight="16.5" x14ac:dyDescent="0.3"/>
  <sheetData>
    <row r="5" spans="2:12" x14ac:dyDescent="0.3">
      <c r="B5" s="174" t="s">
        <v>279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2:12" x14ac:dyDescent="0.3"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</row>
    <row r="7" spans="2:12" x14ac:dyDescent="0.3"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</row>
    <row r="8" spans="2:12" x14ac:dyDescent="0.3"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</row>
    <row r="9" spans="2:12" x14ac:dyDescent="0.3"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</row>
    <row r="10" spans="2:12" x14ac:dyDescent="0.3"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</row>
    <row r="11" spans="2:12" x14ac:dyDescent="0.3"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</row>
    <row r="12" spans="2:12" x14ac:dyDescent="0.3"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</row>
    <row r="13" spans="2:12" x14ac:dyDescent="0.3"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175"/>
    </row>
    <row r="14" spans="2:12" x14ac:dyDescent="0.3"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5"/>
    </row>
    <row r="15" spans="2:12" x14ac:dyDescent="0.3"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</row>
    <row r="16" spans="2:12" x14ac:dyDescent="0.3"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</row>
    <row r="24" spans="3:11" ht="20.100000000000001" customHeight="1" x14ac:dyDescent="0.3">
      <c r="C24" s="176" t="s">
        <v>65</v>
      </c>
      <c r="D24" s="176"/>
      <c r="E24" s="176"/>
      <c r="F24" s="176"/>
      <c r="G24" s="176"/>
      <c r="H24" s="176"/>
      <c r="I24" s="176"/>
      <c r="J24" s="176"/>
      <c r="K24" s="176"/>
    </row>
    <row r="25" spans="3:11" ht="20.100000000000001" customHeight="1" x14ac:dyDescent="0.3">
      <c r="C25" s="176"/>
      <c r="D25" s="176"/>
      <c r="E25" s="176"/>
      <c r="F25" s="176"/>
      <c r="G25" s="176"/>
      <c r="H25" s="176"/>
      <c r="I25" s="176"/>
      <c r="J25" s="176"/>
      <c r="K25" s="176"/>
    </row>
  </sheetData>
  <mergeCells count="2">
    <mergeCell ref="B5:L16"/>
    <mergeCell ref="C24:K25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zoomScaleNormal="100" workbookViewId="0">
      <selection sqref="A1:L1"/>
    </sheetView>
  </sheetViews>
  <sheetFormatPr defaultRowHeight="16.5" x14ac:dyDescent="0.3"/>
  <cols>
    <col min="2" max="2" width="18.375" bestFit="1" customWidth="1"/>
  </cols>
  <sheetData>
    <row r="1" spans="1:13" ht="31.5" x14ac:dyDescent="0.3">
      <c r="A1" s="177" t="s">
        <v>7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"/>
    </row>
    <row r="2" spans="1:13" x14ac:dyDescent="0.3">
      <c r="A2" s="171"/>
      <c r="B2" s="171"/>
      <c r="C2" s="171"/>
      <c r="D2" s="171"/>
      <c r="E2" s="171"/>
      <c r="F2" s="171"/>
      <c r="G2" s="171"/>
      <c r="H2" s="172"/>
      <c r="I2" s="172"/>
      <c r="J2" s="172"/>
      <c r="K2" s="172"/>
      <c r="L2" s="172"/>
    </row>
    <row r="3" spans="1:13" ht="45" customHeight="1" x14ac:dyDescent="0.3">
      <c r="A3" s="171"/>
      <c r="B3" s="173" t="s">
        <v>5</v>
      </c>
      <c r="C3" s="180" t="s">
        <v>305</v>
      </c>
      <c r="D3" s="180"/>
      <c r="E3" s="180"/>
      <c r="F3" s="180"/>
      <c r="G3" s="180"/>
      <c r="H3" s="180"/>
      <c r="I3" s="180"/>
      <c r="J3" s="180"/>
      <c r="K3" s="180"/>
      <c r="L3" s="171"/>
    </row>
    <row r="4" spans="1:13" ht="32.1" customHeight="1" x14ac:dyDescent="0.3">
      <c r="A4" s="171"/>
      <c r="B4" s="173" t="s">
        <v>6</v>
      </c>
      <c r="C4" s="180" t="s">
        <v>280</v>
      </c>
      <c r="D4" s="180"/>
      <c r="E4" s="180"/>
      <c r="F4" s="180"/>
      <c r="G4" s="180"/>
      <c r="H4" s="180"/>
      <c r="I4" s="180"/>
      <c r="J4" s="180"/>
      <c r="K4" s="180"/>
      <c r="L4" s="171"/>
    </row>
    <row r="5" spans="1:13" ht="48.75" customHeight="1" x14ac:dyDescent="0.3">
      <c r="A5" s="171"/>
      <c r="B5" s="173"/>
      <c r="C5" s="180" t="s">
        <v>304</v>
      </c>
      <c r="D5" s="180"/>
      <c r="E5" s="180"/>
      <c r="F5" s="180"/>
      <c r="G5" s="180"/>
      <c r="H5" s="180"/>
      <c r="I5" s="180"/>
      <c r="J5" s="180"/>
      <c r="K5" s="180"/>
      <c r="L5" s="171"/>
    </row>
    <row r="6" spans="1:13" x14ac:dyDescent="0.3">
      <c r="A6" s="171"/>
      <c r="B6" s="173" t="s">
        <v>8</v>
      </c>
      <c r="C6" s="178" t="s">
        <v>9</v>
      </c>
      <c r="D6" s="178"/>
      <c r="E6" s="178"/>
      <c r="F6" s="178"/>
      <c r="G6" s="178"/>
      <c r="H6" s="178"/>
      <c r="I6" s="178"/>
      <c r="J6" s="178"/>
      <c r="K6" s="178"/>
      <c r="L6" s="171"/>
    </row>
    <row r="7" spans="1:13" ht="32.1" customHeight="1" x14ac:dyDescent="0.3">
      <c r="A7" s="171"/>
      <c r="B7" s="173"/>
      <c r="C7" s="178" t="s">
        <v>10</v>
      </c>
      <c r="D7" s="178"/>
      <c r="E7" s="178"/>
      <c r="F7" s="178"/>
      <c r="G7" s="178"/>
      <c r="H7" s="178"/>
      <c r="I7" s="178"/>
      <c r="J7" s="178"/>
      <c r="K7" s="178"/>
      <c r="L7" s="171"/>
    </row>
    <row r="8" spans="1:13" ht="42" customHeight="1" x14ac:dyDescent="0.3">
      <c r="A8" s="171"/>
      <c r="B8" s="173" t="s">
        <v>12</v>
      </c>
      <c r="C8" s="180" t="s">
        <v>13</v>
      </c>
      <c r="D8" s="180"/>
      <c r="E8" s="180"/>
      <c r="F8" s="180"/>
      <c r="G8" s="180"/>
      <c r="H8" s="180"/>
      <c r="I8" s="180"/>
      <c r="J8" s="180"/>
      <c r="K8" s="180"/>
      <c r="L8" s="171"/>
    </row>
    <row r="9" spans="1:13" x14ac:dyDescent="0.3">
      <c r="A9" s="171"/>
      <c r="B9" s="173" t="s">
        <v>14</v>
      </c>
      <c r="C9" s="179" t="s">
        <v>11</v>
      </c>
      <c r="D9" s="179"/>
      <c r="E9" s="179"/>
      <c r="F9" s="179"/>
      <c r="G9" s="179"/>
      <c r="H9" s="179"/>
      <c r="I9" s="179"/>
      <c r="J9" s="179"/>
      <c r="K9" s="179"/>
      <c r="L9" s="171"/>
    </row>
    <row r="10" spans="1:13" x14ac:dyDescent="0.3">
      <c r="A10" s="171"/>
      <c r="B10" s="171"/>
      <c r="C10" s="171"/>
      <c r="D10" s="171"/>
      <c r="E10" s="171"/>
      <c r="F10" s="171"/>
      <c r="G10" s="171"/>
      <c r="H10" s="171"/>
      <c r="I10" s="171"/>
      <c r="J10" s="171"/>
      <c r="K10" s="171"/>
      <c r="L10" s="171"/>
    </row>
  </sheetData>
  <mergeCells count="8">
    <mergeCell ref="A1:L1"/>
    <mergeCell ref="C7:K7"/>
    <mergeCell ref="C9:K9"/>
    <mergeCell ref="C8:K8"/>
    <mergeCell ref="C3:K3"/>
    <mergeCell ref="C4:K4"/>
    <mergeCell ref="C6:K6"/>
    <mergeCell ref="C5:K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&amp;R서울시립노원시각장애인복지관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"/>
  <sheetViews>
    <sheetView tabSelected="1" view="pageBreakPreview" zoomScale="112" zoomScaleNormal="112" zoomScaleSheetLayoutView="112" workbookViewId="0">
      <selection sqref="A1:L1"/>
    </sheetView>
  </sheetViews>
  <sheetFormatPr defaultRowHeight="13.5" x14ac:dyDescent="0.3"/>
  <cols>
    <col min="1" max="2" width="9" style="4"/>
    <col min="3" max="3" width="13.875" style="4" bestFit="1" customWidth="1"/>
    <col min="4" max="4" width="9.625" style="4" bestFit="1" customWidth="1"/>
    <col min="5" max="5" width="12.875" style="4" customWidth="1"/>
    <col min="6" max="6" width="9.625" style="4" customWidth="1"/>
    <col min="7" max="8" width="9" style="5" customWidth="1"/>
    <col min="9" max="9" width="13.875" style="8" customWidth="1"/>
    <col min="10" max="10" width="9.625" style="4" bestFit="1" customWidth="1"/>
    <col min="11" max="11" width="12.875" style="4" bestFit="1" customWidth="1"/>
    <col min="12" max="12" width="9.625" style="4" customWidth="1"/>
    <col min="13" max="16384" width="9" style="4"/>
  </cols>
  <sheetData>
    <row r="1" spans="1:12" ht="25.5" x14ac:dyDescent="0.3">
      <c r="A1" s="181" t="s">
        <v>303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2" spans="1:12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 t="s">
        <v>36</v>
      </c>
    </row>
    <row r="3" spans="1:12" x14ac:dyDescent="0.3">
      <c r="A3" s="182" t="s">
        <v>27</v>
      </c>
      <c r="B3" s="182"/>
      <c r="C3" s="182"/>
      <c r="D3" s="182"/>
      <c r="E3" s="182"/>
      <c r="F3" s="182"/>
      <c r="G3" s="182" t="s">
        <v>28</v>
      </c>
      <c r="H3" s="182"/>
      <c r="I3" s="182"/>
      <c r="J3" s="182"/>
      <c r="K3" s="182"/>
      <c r="L3" s="182"/>
    </row>
    <row r="4" spans="1:12" ht="27" x14ac:dyDescent="0.3">
      <c r="A4" s="13" t="s">
        <v>15</v>
      </c>
      <c r="B4" s="13" t="s">
        <v>16</v>
      </c>
      <c r="C4" s="13" t="s">
        <v>17</v>
      </c>
      <c r="D4" s="14" t="s">
        <v>24</v>
      </c>
      <c r="E4" s="14" t="s">
        <v>29</v>
      </c>
      <c r="F4" s="13" t="s">
        <v>18</v>
      </c>
      <c r="G4" s="15" t="s">
        <v>15</v>
      </c>
      <c r="H4" s="15" t="s">
        <v>16</v>
      </c>
      <c r="I4" s="16" t="s">
        <v>17</v>
      </c>
      <c r="J4" s="14" t="s">
        <v>24</v>
      </c>
      <c r="K4" s="14" t="s">
        <v>29</v>
      </c>
      <c r="L4" s="16" t="s">
        <v>18</v>
      </c>
    </row>
    <row r="5" spans="1:12" x14ac:dyDescent="0.3">
      <c r="A5" s="183" t="s">
        <v>25</v>
      </c>
      <c r="B5" s="183"/>
      <c r="C5" s="183"/>
      <c r="D5" s="17">
        <v>4885831</v>
      </c>
      <c r="E5" s="17">
        <f>E6+E13+E17</f>
        <v>5263093</v>
      </c>
      <c r="F5" s="17">
        <f>E5-D5</f>
        <v>377262</v>
      </c>
      <c r="G5" s="183" t="s">
        <v>25</v>
      </c>
      <c r="H5" s="183"/>
      <c r="I5" s="183"/>
      <c r="J5" s="17">
        <f>J6+J21+J24+J28+J31</f>
        <v>4885831</v>
      </c>
      <c r="K5" s="17">
        <v>5263093</v>
      </c>
      <c r="L5" s="17">
        <f>K5-J5</f>
        <v>377262</v>
      </c>
    </row>
    <row r="6" spans="1:12" x14ac:dyDescent="0.3">
      <c r="A6" s="191" t="s">
        <v>37</v>
      </c>
      <c r="B6" s="184" t="s">
        <v>38</v>
      </c>
      <c r="C6" s="184"/>
      <c r="D6" s="18">
        <f>D7</f>
        <v>3900185</v>
      </c>
      <c r="E6" s="18">
        <f>E7</f>
        <v>4259193</v>
      </c>
      <c r="F6" s="19">
        <f>E6-D6</f>
        <v>359008</v>
      </c>
      <c r="G6" s="188" t="s">
        <v>20</v>
      </c>
      <c r="H6" s="185" t="s">
        <v>38</v>
      </c>
      <c r="I6" s="185"/>
      <c r="J6" s="18">
        <f>J7+J13+J16</f>
        <v>3925345</v>
      </c>
      <c r="K6" s="18">
        <f>K7+K13+K16</f>
        <v>4256809</v>
      </c>
      <c r="L6" s="18">
        <f>K6-J6</f>
        <v>331464</v>
      </c>
    </row>
    <row r="7" spans="1:12" x14ac:dyDescent="0.3">
      <c r="A7" s="192"/>
      <c r="B7" s="191" t="s">
        <v>37</v>
      </c>
      <c r="C7" s="20" t="s">
        <v>26</v>
      </c>
      <c r="D7" s="18">
        <f>D8+D9+D10+D11+D12</f>
        <v>3900185</v>
      </c>
      <c r="E7" s="18">
        <f>E8+E9+E10+E11+E12</f>
        <v>4259193</v>
      </c>
      <c r="F7" s="19">
        <f t="shared" ref="F7:F20" si="0">E7-D7</f>
        <v>359008</v>
      </c>
      <c r="G7" s="189"/>
      <c r="H7" s="188" t="s">
        <v>21</v>
      </c>
      <c r="I7" s="75" t="s">
        <v>26</v>
      </c>
      <c r="J7" s="18">
        <f>J8+J9+J10+J11+J12</f>
        <v>3876467</v>
      </c>
      <c r="K7" s="18">
        <f>K8+K9+K10+K11+K12</f>
        <v>4198981</v>
      </c>
      <c r="L7" s="18">
        <f t="shared" ref="L7:L35" si="1">K7-J7</f>
        <v>322514</v>
      </c>
    </row>
    <row r="8" spans="1:12" x14ac:dyDescent="0.3">
      <c r="A8" s="192"/>
      <c r="B8" s="192"/>
      <c r="C8" s="22" t="s">
        <v>66</v>
      </c>
      <c r="D8" s="18">
        <v>3880493</v>
      </c>
      <c r="E8" s="18">
        <v>4238913</v>
      </c>
      <c r="F8" s="19">
        <f t="shared" si="0"/>
        <v>358420</v>
      </c>
      <c r="G8" s="189"/>
      <c r="H8" s="189"/>
      <c r="I8" s="75" t="s">
        <v>22</v>
      </c>
      <c r="J8" s="18">
        <v>2463738</v>
      </c>
      <c r="K8" s="18">
        <v>2651494</v>
      </c>
      <c r="L8" s="18">
        <f t="shared" si="1"/>
        <v>187756</v>
      </c>
    </row>
    <row r="9" spans="1:12" x14ac:dyDescent="0.3">
      <c r="A9" s="192"/>
      <c r="B9" s="192"/>
      <c r="C9" s="22" t="s">
        <v>67</v>
      </c>
      <c r="D9" s="18">
        <v>15533</v>
      </c>
      <c r="E9" s="18">
        <v>18000</v>
      </c>
      <c r="F9" s="19">
        <f t="shared" si="0"/>
        <v>2467</v>
      </c>
      <c r="G9" s="189"/>
      <c r="H9" s="189"/>
      <c r="I9" s="75" t="s">
        <v>68</v>
      </c>
      <c r="J9" s="18">
        <v>777711</v>
      </c>
      <c r="K9" s="18">
        <v>861505</v>
      </c>
      <c r="L9" s="18">
        <f t="shared" si="1"/>
        <v>83794</v>
      </c>
    </row>
    <row r="10" spans="1:12" x14ac:dyDescent="0.3">
      <c r="A10" s="192"/>
      <c r="B10" s="192"/>
      <c r="C10" s="21" t="s">
        <v>69</v>
      </c>
      <c r="D10" s="18">
        <v>1704</v>
      </c>
      <c r="E10" s="18">
        <v>1800</v>
      </c>
      <c r="F10" s="19">
        <f t="shared" si="0"/>
        <v>96</v>
      </c>
      <c r="G10" s="189"/>
      <c r="H10" s="189"/>
      <c r="I10" s="79" t="s">
        <v>44</v>
      </c>
      <c r="J10" s="18">
        <v>352021</v>
      </c>
      <c r="K10" s="18">
        <v>381512</v>
      </c>
      <c r="L10" s="18">
        <f t="shared" si="1"/>
        <v>29491</v>
      </c>
    </row>
    <row r="11" spans="1:12" x14ac:dyDescent="0.3">
      <c r="A11" s="192"/>
      <c r="B11" s="192"/>
      <c r="C11" s="20" t="s">
        <v>70</v>
      </c>
      <c r="D11" s="18">
        <v>155</v>
      </c>
      <c r="E11" s="18">
        <v>480</v>
      </c>
      <c r="F11" s="19">
        <f t="shared" si="0"/>
        <v>325</v>
      </c>
      <c r="G11" s="189"/>
      <c r="H11" s="189"/>
      <c r="I11" s="79" t="s">
        <v>71</v>
      </c>
      <c r="J11" s="18">
        <v>270121</v>
      </c>
      <c r="K11" s="18">
        <v>292750</v>
      </c>
      <c r="L11" s="18">
        <f t="shared" si="1"/>
        <v>22629</v>
      </c>
    </row>
    <row r="12" spans="1:12" x14ac:dyDescent="0.3">
      <c r="A12" s="193"/>
      <c r="B12" s="193"/>
      <c r="C12" s="22" t="s">
        <v>282</v>
      </c>
      <c r="D12" s="18">
        <v>2300</v>
      </c>
      <c r="E12" s="18">
        <v>0</v>
      </c>
      <c r="F12" s="19">
        <f t="shared" si="0"/>
        <v>-2300</v>
      </c>
      <c r="G12" s="189"/>
      <c r="H12" s="190"/>
      <c r="I12" s="79" t="s">
        <v>245</v>
      </c>
      <c r="J12" s="18">
        <v>12876</v>
      </c>
      <c r="K12" s="18">
        <v>11720</v>
      </c>
      <c r="L12" s="18">
        <f t="shared" si="1"/>
        <v>-1156</v>
      </c>
    </row>
    <row r="13" spans="1:12" x14ac:dyDescent="0.3">
      <c r="A13" s="191" t="s">
        <v>72</v>
      </c>
      <c r="B13" s="185" t="s">
        <v>73</v>
      </c>
      <c r="C13" s="185"/>
      <c r="D13" s="18">
        <f>D14</f>
        <v>983794</v>
      </c>
      <c r="E13" s="18">
        <f>E14</f>
        <v>1002000</v>
      </c>
      <c r="F13" s="19">
        <f t="shared" si="0"/>
        <v>18206</v>
      </c>
      <c r="G13" s="189"/>
      <c r="H13" s="199" t="s">
        <v>249</v>
      </c>
      <c r="I13" s="88" t="s">
        <v>248</v>
      </c>
      <c r="J13" s="89">
        <f>J14+J15</f>
        <v>22244</v>
      </c>
      <c r="K13" s="89">
        <f>K14+K15</f>
        <v>23880</v>
      </c>
      <c r="L13" s="18">
        <f t="shared" si="1"/>
        <v>1636</v>
      </c>
    </row>
    <row r="14" spans="1:12" x14ac:dyDescent="0.3">
      <c r="A14" s="192"/>
      <c r="B14" s="191" t="s">
        <v>74</v>
      </c>
      <c r="C14" s="21" t="s">
        <v>75</v>
      </c>
      <c r="D14" s="18">
        <f>D15+D16</f>
        <v>983794</v>
      </c>
      <c r="E14" s="18">
        <f>E15+E16</f>
        <v>1002000</v>
      </c>
      <c r="F14" s="19">
        <f t="shared" si="0"/>
        <v>18206</v>
      </c>
      <c r="G14" s="189"/>
      <c r="H14" s="199"/>
      <c r="I14" s="23" t="s">
        <v>250</v>
      </c>
      <c r="J14" s="18">
        <v>17039</v>
      </c>
      <c r="K14" s="18">
        <v>17500</v>
      </c>
      <c r="L14" s="18">
        <f t="shared" si="1"/>
        <v>461</v>
      </c>
    </row>
    <row r="15" spans="1:12" x14ac:dyDescent="0.3">
      <c r="A15" s="192"/>
      <c r="B15" s="192"/>
      <c r="C15" s="74" t="s">
        <v>234</v>
      </c>
      <c r="D15" s="94">
        <v>304128</v>
      </c>
      <c r="E15" s="18">
        <v>310000</v>
      </c>
      <c r="F15" s="19">
        <f t="shared" si="0"/>
        <v>5872</v>
      </c>
      <c r="G15" s="189"/>
      <c r="H15" s="199"/>
      <c r="I15" s="23" t="s">
        <v>79</v>
      </c>
      <c r="J15" s="18">
        <v>5205</v>
      </c>
      <c r="K15" s="18">
        <v>6380</v>
      </c>
      <c r="L15" s="18">
        <f t="shared" si="1"/>
        <v>1175</v>
      </c>
    </row>
    <row r="16" spans="1:12" x14ac:dyDescent="0.3">
      <c r="A16" s="193"/>
      <c r="B16" s="193"/>
      <c r="C16" s="74" t="s">
        <v>233</v>
      </c>
      <c r="D16" s="86">
        <v>679666</v>
      </c>
      <c r="E16" s="18">
        <v>692000</v>
      </c>
      <c r="F16" s="19">
        <f t="shared" si="0"/>
        <v>12334</v>
      </c>
      <c r="G16" s="189"/>
      <c r="H16" s="199" t="s">
        <v>251</v>
      </c>
      <c r="I16" s="79" t="s">
        <v>75</v>
      </c>
      <c r="J16" s="18">
        <f>J17+J18+J19+J20</f>
        <v>26634</v>
      </c>
      <c r="K16" s="18">
        <f>K17+K18+K19+K20</f>
        <v>33948</v>
      </c>
      <c r="L16" s="18">
        <f t="shared" si="1"/>
        <v>7314</v>
      </c>
    </row>
    <row r="17" spans="1:12" x14ac:dyDescent="0.3">
      <c r="A17" s="185" t="s">
        <v>78</v>
      </c>
      <c r="B17" s="185" t="s">
        <v>38</v>
      </c>
      <c r="C17" s="185"/>
      <c r="D17" s="18">
        <f>D18</f>
        <v>1851</v>
      </c>
      <c r="E17" s="18">
        <f>E18</f>
        <v>1900</v>
      </c>
      <c r="F17" s="19">
        <f t="shared" si="0"/>
        <v>49</v>
      </c>
      <c r="G17" s="189"/>
      <c r="H17" s="199"/>
      <c r="I17" s="79" t="s">
        <v>82</v>
      </c>
      <c r="J17" s="18">
        <v>157</v>
      </c>
      <c r="K17" s="18">
        <v>120</v>
      </c>
      <c r="L17" s="18">
        <f t="shared" si="1"/>
        <v>-37</v>
      </c>
    </row>
    <row r="18" spans="1:12" x14ac:dyDescent="0.3">
      <c r="A18" s="185"/>
      <c r="B18" s="185" t="s">
        <v>80</v>
      </c>
      <c r="C18" s="20" t="s">
        <v>26</v>
      </c>
      <c r="D18" s="18">
        <f>D19+D20</f>
        <v>1851</v>
      </c>
      <c r="E18" s="18">
        <f>E19+E20</f>
        <v>1900</v>
      </c>
      <c r="F18" s="19">
        <f t="shared" si="0"/>
        <v>49</v>
      </c>
      <c r="G18" s="189"/>
      <c r="H18" s="199"/>
      <c r="I18" s="79" t="s">
        <v>47</v>
      </c>
      <c r="J18" s="18">
        <v>19862</v>
      </c>
      <c r="K18" s="18">
        <v>26508</v>
      </c>
      <c r="L18" s="18">
        <f t="shared" si="1"/>
        <v>6646</v>
      </c>
    </row>
    <row r="19" spans="1:12" x14ac:dyDescent="0.3">
      <c r="A19" s="185"/>
      <c r="B19" s="185"/>
      <c r="C19" s="20" t="s">
        <v>48</v>
      </c>
      <c r="D19" s="18">
        <v>851</v>
      </c>
      <c r="E19" s="18">
        <v>900</v>
      </c>
      <c r="F19" s="19">
        <f t="shared" si="0"/>
        <v>49</v>
      </c>
      <c r="G19" s="189"/>
      <c r="H19" s="199"/>
      <c r="I19" s="79" t="s">
        <v>49</v>
      </c>
      <c r="J19" s="18">
        <v>2563</v>
      </c>
      <c r="K19" s="18">
        <v>2700</v>
      </c>
      <c r="L19" s="18">
        <f t="shared" si="1"/>
        <v>137</v>
      </c>
    </row>
    <row r="20" spans="1:12" x14ac:dyDescent="0.3">
      <c r="A20" s="185"/>
      <c r="B20" s="185"/>
      <c r="C20" s="20" t="s">
        <v>50</v>
      </c>
      <c r="D20" s="18">
        <v>1000</v>
      </c>
      <c r="E20" s="18">
        <v>1000</v>
      </c>
      <c r="F20" s="19">
        <f t="shared" si="0"/>
        <v>0</v>
      </c>
      <c r="G20" s="190"/>
      <c r="H20" s="199"/>
      <c r="I20" s="79" t="s">
        <v>51</v>
      </c>
      <c r="J20" s="18">
        <v>4052</v>
      </c>
      <c r="K20" s="18">
        <v>4620</v>
      </c>
      <c r="L20" s="18">
        <f t="shared" si="1"/>
        <v>568</v>
      </c>
    </row>
    <row r="21" spans="1:12" x14ac:dyDescent="0.3">
      <c r="A21" s="24"/>
      <c r="B21" s="24"/>
      <c r="C21" s="25"/>
      <c r="D21" s="26"/>
      <c r="E21" s="26"/>
      <c r="F21" s="26"/>
      <c r="G21" s="188" t="s">
        <v>239</v>
      </c>
      <c r="H21" s="194" t="s">
        <v>73</v>
      </c>
      <c r="I21" s="195"/>
      <c r="J21" s="18">
        <f>J22</f>
        <v>50000</v>
      </c>
      <c r="K21" s="18">
        <f>K22</f>
        <v>50000</v>
      </c>
      <c r="L21" s="18">
        <f t="shared" si="1"/>
        <v>0</v>
      </c>
    </row>
    <row r="22" spans="1:12" x14ac:dyDescent="0.3">
      <c r="A22" s="24"/>
      <c r="B22" s="24"/>
      <c r="C22" s="27"/>
      <c r="D22" s="26"/>
      <c r="E22" s="26"/>
      <c r="F22" s="26"/>
      <c r="G22" s="189"/>
      <c r="H22" s="188" t="s">
        <v>83</v>
      </c>
      <c r="I22" s="79" t="s">
        <v>75</v>
      </c>
      <c r="J22" s="18">
        <f>J23</f>
        <v>50000</v>
      </c>
      <c r="K22" s="18">
        <f>K23</f>
        <v>50000</v>
      </c>
      <c r="L22" s="18">
        <f t="shared" si="1"/>
        <v>0</v>
      </c>
    </row>
    <row r="23" spans="1:12" x14ac:dyDescent="0.3">
      <c r="A23" s="24"/>
      <c r="B23" s="24"/>
      <c r="C23" s="27"/>
      <c r="D23" s="26"/>
      <c r="E23" s="26"/>
      <c r="F23" s="26"/>
      <c r="G23" s="190"/>
      <c r="H23" s="190"/>
      <c r="I23" s="79" t="s">
        <v>52</v>
      </c>
      <c r="J23" s="18">
        <v>50000</v>
      </c>
      <c r="K23" s="18">
        <v>50000</v>
      </c>
      <c r="L23" s="18">
        <f t="shared" si="1"/>
        <v>0</v>
      </c>
    </row>
    <row r="24" spans="1:12" x14ac:dyDescent="0.3">
      <c r="A24" s="24"/>
      <c r="B24" s="24"/>
      <c r="C24" s="27"/>
      <c r="D24" s="26"/>
      <c r="E24" s="26"/>
      <c r="F24" s="26"/>
      <c r="G24" s="188" t="s">
        <v>53</v>
      </c>
      <c r="H24" s="186" t="s">
        <v>38</v>
      </c>
      <c r="I24" s="187"/>
      <c r="J24" s="18">
        <f>J25</f>
        <v>86820</v>
      </c>
      <c r="K24" s="18">
        <f>K25</f>
        <v>89422</v>
      </c>
      <c r="L24" s="18">
        <f t="shared" si="1"/>
        <v>2602</v>
      </c>
    </row>
    <row r="25" spans="1:12" x14ac:dyDescent="0.3">
      <c r="A25" s="28"/>
      <c r="B25" s="28"/>
      <c r="C25" s="28"/>
      <c r="D25" s="28"/>
      <c r="E25" s="28"/>
      <c r="F25" s="28"/>
      <c r="G25" s="189"/>
      <c r="H25" s="188" t="s">
        <v>53</v>
      </c>
      <c r="I25" s="75" t="s">
        <v>26</v>
      </c>
      <c r="J25" s="18">
        <f>J26+J27</f>
        <v>86820</v>
      </c>
      <c r="K25" s="18">
        <f>K26+K27</f>
        <v>89422</v>
      </c>
      <c r="L25" s="18">
        <f t="shared" si="1"/>
        <v>2602</v>
      </c>
    </row>
    <row r="26" spans="1:12" x14ac:dyDescent="0.3">
      <c r="A26" s="28"/>
      <c r="B26" s="28"/>
      <c r="C26" s="28"/>
      <c r="D26" s="28"/>
      <c r="E26" s="28"/>
      <c r="F26" s="28"/>
      <c r="G26" s="189"/>
      <c r="H26" s="189"/>
      <c r="I26" s="79" t="s">
        <v>54</v>
      </c>
      <c r="J26" s="18">
        <v>53582</v>
      </c>
      <c r="K26" s="18">
        <v>58025</v>
      </c>
      <c r="L26" s="18">
        <f t="shared" si="1"/>
        <v>4443</v>
      </c>
    </row>
    <row r="27" spans="1:12" x14ac:dyDescent="0.3">
      <c r="A27" s="28"/>
      <c r="B27" s="28"/>
      <c r="C27" s="28"/>
      <c r="D27" s="28"/>
      <c r="E27" s="28"/>
      <c r="F27" s="28"/>
      <c r="G27" s="190"/>
      <c r="H27" s="190"/>
      <c r="I27" s="75" t="s">
        <v>84</v>
      </c>
      <c r="J27" s="18">
        <v>33238</v>
      </c>
      <c r="K27" s="18">
        <v>31397</v>
      </c>
      <c r="L27" s="18">
        <f t="shared" si="1"/>
        <v>-1841</v>
      </c>
    </row>
    <row r="28" spans="1:12" x14ac:dyDescent="0.3">
      <c r="A28" s="28"/>
      <c r="B28" s="28"/>
      <c r="C28" s="28"/>
      <c r="D28" s="28"/>
      <c r="E28" s="28"/>
      <c r="F28" s="28"/>
      <c r="G28" s="188" t="s">
        <v>246</v>
      </c>
      <c r="H28" s="194" t="s">
        <v>247</v>
      </c>
      <c r="I28" s="195"/>
      <c r="J28" s="18">
        <f>J29</f>
        <v>100</v>
      </c>
      <c r="K28" s="18">
        <f>K29</f>
        <v>100</v>
      </c>
      <c r="L28" s="18">
        <f t="shared" si="1"/>
        <v>0</v>
      </c>
    </row>
    <row r="29" spans="1:12" ht="13.5" customHeight="1" x14ac:dyDescent="0.3">
      <c r="A29" s="28"/>
      <c r="B29" s="28"/>
      <c r="C29" s="28"/>
      <c r="D29" s="28"/>
      <c r="E29" s="28"/>
      <c r="F29" s="28"/>
      <c r="G29" s="189"/>
      <c r="H29" s="188" t="s">
        <v>246</v>
      </c>
      <c r="I29" s="75" t="s">
        <v>248</v>
      </c>
      <c r="J29" s="18">
        <f>J30</f>
        <v>100</v>
      </c>
      <c r="K29" s="18">
        <f>K30</f>
        <v>100</v>
      </c>
      <c r="L29" s="18">
        <f t="shared" si="1"/>
        <v>0</v>
      </c>
    </row>
    <row r="30" spans="1:12" ht="13.5" customHeight="1" x14ac:dyDescent="0.3">
      <c r="A30" s="28"/>
      <c r="B30" s="28"/>
      <c r="C30" s="28"/>
      <c r="D30" s="28"/>
      <c r="E30" s="28"/>
      <c r="F30" s="28"/>
      <c r="G30" s="190"/>
      <c r="H30" s="190"/>
      <c r="I30" s="75" t="s">
        <v>246</v>
      </c>
      <c r="J30" s="18">
        <v>100</v>
      </c>
      <c r="K30" s="18">
        <v>100</v>
      </c>
      <c r="L30" s="18">
        <f t="shared" si="1"/>
        <v>0</v>
      </c>
    </row>
    <row r="31" spans="1:12" ht="13.5" customHeight="1" x14ac:dyDescent="0.3">
      <c r="A31" s="28"/>
      <c r="B31" s="28"/>
      <c r="C31" s="28"/>
      <c r="D31" s="28"/>
      <c r="E31" s="28"/>
      <c r="F31" s="28"/>
      <c r="G31" s="188" t="s">
        <v>23</v>
      </c>
      <c r="H31" s="186" t="s">
        <v>38</v>
      </c>
      <c r="I31" s="187"/>
      <c r="J31" s="18">
        <f>J32</f>
        <v>823566</v>
      </c>
      <c r="K31" s="18">
        <f>K32</f>
        <v>866763</v>
      </c>
      <c r="L31" s="18">
        <f t="shared" si="1"/>
        <v>43197</v>
      </c>
    </row>
    <row r="32" spans="1:12" ht="13.5" customHeight="1" x14ac:dyDescent="0.3">
      <c r="A32" s="28"/>
      <c r="B32" s="28"/>
      <c r="C32" s="28"/>
      <c r="D32" s="28"/>
      <c r="E32" s="28"/>
      <c r="F32" s="28"/>
      <c r="G32" s="189"/>
      <c r="H32" s="196" t="s">
        <v>244</v>
      </c>
      <c r="I32" s="75" t="s">
        <v>26</v>
      </c>
      <c r="J32" s="18">
        <f>J33+J34+J35</f>
        <v>823566</v>
      </c>
      <c r="K32" s="18">
        <f>SUM(K33:K35)</f>
        <v>866763</v>
      </c>
      <c r="L32" s="18">
        <f t="shared" si="1"/>
        <v>43197</v>
      </c>
    </row>
    <row r="33" spans="1:12" ht="13.5" customHeight="1" x14ac:dyDescent="0.3">
      <c r="A33" s="28"/>
      <c r="B33" s="28"/>
      <c r="C33" s="28"/>
      <c r="D33" s="28"/>
      <c r="E33" s="28"/>
      <c r="F33" s="28"/>
      <c r="G33" s="189"/>
      <c r="H33" s="197"/>
      <c r="I33" s="79" t="s">
        <v>33</v>
      </c>
      <c r="J33" s="18">
        <v>5000</v>
      </c>
      <c r="K33" s="18">
        <v>5000</v>
      </c>
      <c r="L33" s="18">
        <f t="shared" si="1"/>
        <v>0</v>
      </c>
    </row>
    <row r="34" spans="1:12" ht="13.5" customHeight="1" x14ac:dyDescent="0.3">
      <c r="A34" s="28"/>
      <c r="B34" s="28"/>
      <c r="C34" s="28"/>
      <c r="D34" s="28"/>
      <c r="E34" s="28"/>
      <c r="F34" s="28"/>
      <c r="G34" s="189"/>
      <c r="H34" s="197"/>
      <c r="I34" s="79" t="s">
        <v>243</v>
      </c>
      <c r="J34" s="87">
        <v>320000</v>
      </c>
      <c r="K34" s="18">
        <v>320000</v>
      </c>
      <c r="L34" s="18">
        <f t="shared" si="1"/>
        <v>0</v>
      </c>
    </row>
    <row r="35" spans="1:12" ht="13.5" customHeight="1" x14ac:dyDescent="0.3">
      <c r="A35" s="28"/>
      <c r="B35" s="28"/>
      <c r="C35" s="28"/>
      <c r="D35" s="28"/>
      <c r="E35" s="28"/>
      <c r="F35" s="28"/>
      <c r="G35" s="190"/>
      <c r="H35" s="198"/>
      <c r="I35" s="73" t="s">
        <v>237</v>
      </c>
      <c r="J35" s="87">
        <v>498566</v>
      </c>
      <c r="K35" s="18">
        <v>541763</v>
      </c>
      <c r="L35" s="18">
        <f t="shared" si="1"/>
        <v>43197</v>
      </c>
    </row>
    <row r="36" spans="1:12" ht="13.5" customHeight="1" x14ac:dyDescent="0.3">
      <c r="A36" s="28"/>
      <c r="B36" s="28"/>
      <c r="C36" s="28"/>
      <c r="D36" s="28"/>
      <c r="E36" s="28"/>
      <c r="F36" s="28"/>
      <c r="G36" s="90"/>
      <c r="H36" s="91"/>
      <c r="I36" s="92"/>
      <c r="J36" s="93"/>
      <c r="K36" s="26"/>
      <c r="L36" s="26"/>
    </row>
    <row r="37" spans="1:12" ht="13.5" customHeight="1" x14ac:dyDescent="0.3">
      <c r="G37" s="90"/>
      <c r="H37" s="91"/>
      <c r="I37" s="91"/>
      <c r="J37" s="93"/>
      <c r="K37" s="26"/>
      <c r="L37" s="26"/>
    </row>
  </sheetData>
  <mergeCells count="31">
    <mergeCell ref="H28:I28"/>
    <mergeCell ref="H29:H30"/>
    <mergeCell ref="H31:I31"/>
    <mergeCell ref="H32:H35"/>
    <mergeCell ref="A6:A12"/>
    <mergeCell ref="B7:B12"/>
    <mergeCell ref="H7:H12"/>
    <mergeCell ref="H13:H15"/>
    <mergeCell ref="G6:G20"/>
    <mergeCell ref="G21:G23"/>
    <mergeCell ref="G24:G27"/>
    <mergeCell ref="G28:G30"/>
    <mergeCell ref="G31:G35"/>
    <mergeCell ref="H16:H20"/>
    <mergeCell ref="H22:H23"/>
    <mergeCell ref="H21:I21"/>
    <mergeCell ref="H24:I24"/>
    <mergeCell ref="H25:H27"/>
    <mergeCell ref="A13:A16"/>
    <mergeCell ref="B17:C17"/>
    <mergeCell ref="B14:B16"/>
    <mergeCell ref="A17:A20"/>
    <mergeCell ref="B18:B20"/>
    <mergeCell ref="B13:C13"/>
    <mergeCell ref="A1:L1"/>
    <mergeCell ref="G3:L3"/>
    <mergeCell ref="A5:C5"/>
    <mergeCell ref="B6:C6"/>
    <mergeCell ref="G5:I5"/>
    <mergeCell ref="H6:I6"/>
    <mergeCell ref="A3:F3"/>
  </mergeCells>
  <phoneticPr fontId="3" type="noConversion"/>
  <pageMargins left="0.59055118110236227" right="0.59055118110236227" top="0.59055118110236227" bottom="0.59055118110236227" header="0.31496062992125984" footer="0.31496062992125984"/>
  <pageSetup paperSize="9" scale="93" orientation="landscape" r:id="rId1"/>
  <headerFooter>
    <oddFooter xml:space="preserve">&amp;R서울시립노원시각장애인복지관
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2"/>
  <sheetViews>
    <sheetView view="pageBreakPreview" zoomScale="112" zoomScaleNormal="112" zoomScaleSheetLayoutView="112" workbookViewId="0">
      <selection activeCell="F4" sqref="F4"/>
    </sheetView>
  </sheetViews>
  <sheetFormatPr defaultRowHeight="16.5" x14ac:dyDescent="0.3"/>
  <cols>
    <col min="1" max="2" width="8" bestFit="1" customWidth="1"/>
    <col min="3" max="3" width="16.375" customWidth="1"/>
    <col min="4" max="4" width="12.875" bestFit="1" customWidth="1"/>
    <col min="5" max="5" width="13.875" bestFit="1" customWidth="1"/>
    <col min="6" max="6" width="12.875" customWidth="1"/>
    <col min="7" max="7" width="14.625" bestFit="1" customWidth="1"/>
    <col min="8" max="8" width="10.5" bestFit="1" customWidth="1"/>
    <col min="9" max="9" width="5.375" bestFit="1" customWidth="1"/>
    <col min="10" max="10" width="4.5" bestFit="1" customWidth="1"/>
    <col min="11" max="11" width="5.375" bestFit="1" customWidth="1"/>
    <col min="12" max="12" width="2.625" bestFit="1" customWidth="1"/>
    <col min="13" max="13" width="8.125" customWidth="1"/>
  </cols>
  <sheetData>
    <row r="1" spans="1:15" s="70" customFormat="1" ht="31.5" x14ac:dyDescent="0.3">
      <c r="A1" s="176" t="s">
        <v>253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69"/>
      <c r="O1" s="69"/>
    </row>
    <row r="2" spans="1:15" s="7" customFormat="1" ht="16.5" customHeight="1" x14ac:dyDescent="0.3">
      <c r="A2" s="6"/>
      <c r="B2" s="6"/>
      <c r="C2" s="6"/>
      <c r="D2" s="6"/>
      <c r="E2" s="6"/>
      <c r="F2" s="6"/>
      <c r="G2" s="203" t="s">
        <v>34</v>
      </c>
      <c r="H2" s="203"/>
      <c r="I2" s="203"/>
      <c r="J2" s="203"/>
      <c r="K2" s="203"/>
      <c r="L2" s="203"/>
      <c r="M2" s="203"/>
      <c r="N2" s="6"/>
      <c r="O2" s="6"/>
    </row>
    <row r="3" spans="1:15" ht="27" x14ac:dyDescent="0.3">
      <c r="A3" s="146" t="s">
        <v>15</v>
      </c>
      <c r="B3" s="146" t="s">
        <v>16</v>
      </c>
      <c r="C3" s="146" t="s">
        <v>17</v>
      </c>
      <c r="D3" s="147" t="s">
        <v>24</v>
      </c>
      <c r="E3" s="170" t="s">
        <v>29</v>
      </c>
      <c r="F3" s="146" t="s">
        <v>18</v>
      </c>
      <c r="G3" s="202" t="s">
        <v>19</v>
      </c>
      <c r="H3" s="202"/>
      <c r="I3" s="202"/>
      <c r="J3" s="202"/>
      <c r="K3" s="202"/>
      <c r="L3" s="202"/>
      <c r="M3" s="202"/>
    </row>
    <row r="4" spans="1:15" x14ac:dyDescent="0.3">
      <c r="A4" s="148" t="s">
        <v>25</v>
      </c>
      <c r="B4" s="148"/>
      <c r="C4" s="148"/>
      <c r="D4" s="149">
        <f>D5+D15+D19</f>
        <v>4885831050</v>
      </c>
      <c r="E4" s="149">
        <f>E5+E15+E19</f>
        <v>5263092865</v>
      </c>
      <c r="F4" s="150">
        <f t="shared" ref="F4:F19" si="0">E4-D4</f>
        <v>377261815</v>
      </c>
      <c r="G4" s="151"/>
      <c r="H4" s="152"/>
      <c r="I4" s="152"/>
      <c r="J4" s="152"/>
      <c r="K4" s="152"/>
      <c r="L4" s="152"/>
      <c r="M4" s="152"/>
    </row>
    <row r="5" spans="1:15" x14ac:dyDescent="0.3">
      <c r="A5" s="201" t="s">
        <v>37</v>
      </c>
      <c r="B5" s="200" t="s">
        <v>38</v>
      </c>
      <c r="C5" s="200"/>
      <c r="D5" s="150">
        <f>D6</f>
        <v>3900185370</v>
      </c>
      <c r="E5" s="150">
        <f>E6</f>
        <v>4259192865</v>
      </c>
      <c r="F5" s="150">
        <f t="shared" si="0"/>
        <v>359007495</v>
      </c>
      <c r="G5" s="153"/>
      <c r="H5" s="152"/>
      <c r="I5" s="152"/>
      <c r="J5" s="152"/>
      <c r="K5" s="152"/>
      <c r="L5" s="152"/>
      <c r="M5" s="152"/>
    </row>
    <row r="6" spans="1:15" x14ac:dyDescent="0.3">
      <c r="A6" s="201"/>
      <c r="B6" s="206" t="s">
        <v>39</v>
      </c>
      <c r="C6" s="154" t="s">
        <v>40</v>
      </c>
      <c r="D6" s="150">
        <f>SUM(D7:D12)</f>
        <v>3900185370</v>
      </c>
      <c r="E6" s="150">
        <f>SUM(E7:E12)</f>
        <v>4259192865</v>
      </c>
      <c r="F6" s="150">
        <f>E6-D6</f>
        <v>359007495</v>
      </c>
      <c r="G6" s="153"/>
      <c r="H6" s="152"/>
      <c r="I6" s="152"/>
      <c r="J6" s="152"/>
      <c r="K6" s="152"/>
      <c r="L6" s="152"/>
      <c r="M6" s="152"/>
    </row>
    <row r="7" spans="1:15" x14ac:dyDescent="0.3">
      <c r="A7" s="201"/>
      <c r="B7" s="206"/>
      <c r="C7" s="205" t="s">
        <v>42</v>
      </c>
      <c r="D7" s="204">
        <v>3880493120</v>
      </c>
      <c r="E7" s="204">
        <v>4238912865</v>
      </c>
      <c r="F7" s="204">
        <f>E7-D7</f>
        <v>358419745</v>
      </c>
      <c r="G7" s="153"/>
      <c r="H7" s="152">
        <v>197277</v>
      </c>
      <c r="I7" s="152" t="s">
        <v>216</v>
      </c>
      <c r="J7" s="152">
        <v>17270</v>
      </c>
      <c r="K7" s="152" t="s">
        <v>56</v>
      </c>
      <c r="L7" s="155" t="s">
        <v>252</v>
      </c>
      <c r="M7" s="152">
        <f>H7*J7</f>
        <v>3406973790</v>
      </c>
    </row>
    <row r="8" spans="1:15" x14ac:dyDescent="0.3">
      <c r="A8" s="201"/>
      <c r="B8" s="206"/>
      <c r="C8" s="205"/>
      <c r="D8" s="204"/>
      <c r="E8" s="204"/>
      <c r="F8" s="204"/>
      <c r="G8" s="153"/>
      <c r="H8" s="152">
        <v>32115</v>
      </c>
      <c r="I8" s="152" t="s">
        <v>217</v>
      </c>
      <c r="J8" s="152">
        <v>25905</v>
      </c>
      <c r="K8" s="152" t="s">
        <v>218</v>
      </c>
      <c r="L8" s="155" t="s">
        <v>252</v>
      </c>
      <c r="M8" s="152">
        <f>H8*J8</f>
        <v>831939075</v>
      </c>
    </row>
    <row r="9" spans="1:15" x14ac:dyDescent="0.3">
      <c r="A9" s="201"/>
      <c r="B9" s="206"/>
      <c r="C9" s="156" t="s">
        <v>214</v>
      </c>
      <c r="D9" s="150">
        <v>15533250</v>
      </c>
      <c r="E9" s="150">
        <v>18000000</v>
      </c>
      <c r="F9" s="150">
        <f t="shared" ref="F9:F11" si="1">E9-D9</f>
        <v>2466750</v>
      </c>
      <c r="G9" s="153" t="s">
        <v>55</v>
      </c>
      <c r="H9" s="152">
        <v>1500000</v>
      </c>
      <c r="I9" s="152" t="s">
        <v>56</v>
      </c>
      <c r="J9" s="152">
        <v>12</v>
      </c>
      <c r="K9" s="152" t="s">
        <v>58</v>
      </c>
      <c r="L9" s="155" t="s">
        <v>275</v>
      </c>
      <c r="M9" s="152">
        <f t="shared" ref="M9:M11" si="2">H9*J9</f>
        <v>18000000</v>
      </c>
    </row>
    <row r="10" spans="1:15" x14ac:dyDescent="0.3">
      <c r="A10" s="201"/>
      <c r="B10" s="206"/>
      <c r="C10" s="156" t="s">
        <v>242</v>
      </c>
      <c r="D10" s="150">
        <v>1704000</v>
      </c>
      <c r="E10" s="150">
        <f>H10*J10</f>
        <v>1800000</v>
      </c>
      <c r="F10" s="150">
        <f t="shared" si="1"/>
        <v>96000</v>
      </c>
      <c r="G10" s="153" t="s">
        <v>242</v>
      </c>
      <c r="H10" s="152">
        <v>150000</v>
      </c>
      <c r="I10" s="152" t="s">
        <v>56</v>
      </c>
      <c r="J10" s="152">
        <v>12</v>
      </c>
      <c r="K10" s="152" t="s">
        <v>58</v>
      </c>
      <c r="L10" s="155" t="s">
        <v>275</v>
      </c>
      <c r="M10" s="152">
        <f t="shared" si="2"/>
        <v>1800000</v>
      </c>
    </row>
    <row r="11" spans="1:15" x14ac:dyDescent="0.3">
      <c r="A11" s="201"/>
      <c r="B11" s="206"/>
      <c r="C11" s="156" t="s">
        <v>215</v>
      </c>
      <c r="D11" s="150">
        <v>155000</v>
      </c>
      <c r="E11" s="150">
        <v>480000</v>
      </c>
      <c r="F11" s="150">
        <f t="shared" si="1"/>
        <v>325000</v>
      </c>
      <c r="G11" s="153" t="s">
        <v>70</v>
      </c>
      <c r="H11" s="152">
        <v>24000</v>
      </c>
      <c r="I11" s="152" t="s">
        <v>56</v>
      </c>
      <c r="J11" s="152">
        <v>20</v>
      </c>
      <c r="K11" s="152" t="s">
        <v>57</v>
      </c>
      <c r="L11" s="155" t="s">
        <v>275</v>
      </c>
      <c r="M11" s="152">
        <f t="shared" si="2"/>
        <v>480000</v>
      </c>
    </row>
    <row r="12" spans="1:15" x14ac:dyDescent="0.3">
      <c r="A12" s="201"/>
      <c r="B12" s="206"/>
      <c r="C12" s="154" t="s">
        <v>281</v>
      </c>
      <c r="D12" s="150">
        <v>2300000</v>
      </c>
      <c r="E12" s="150">
        <v>0</v>
      </c>
      <c r="F12" s="150">
        <f t="shared" si="0"/>
        <v>-2300000</v>
      </c>
      <c r="G12" s="153"/>
      <c r="H12" s="152"/>
      <c r="I12" s="152"/>
      <c r="J12" s="152"/>
      <c r="K12" s="152"/>
      <c r="L12" s="155"/>
      <c r="M12" s="152"/>
    </row>
    <row r="13" spans="1:15" hidden="1" x14ac:dyDescent="0.3">
      <c r="A13" s="154"/>
      <c r="B13" s="200"/>
      <c r="C13" s="154"/>
      <c r="D13" s="150">
        <f>D14</f>
        <v>0</v>
      </c>
      <c r="E13" s="150">
        <f>E14</f>
        <v>0</v>
      </c>
      <c r="F13" s="150">
        <f t="shared" si="0"/>
        <v>0</v>
      </c>
      <c r="G13" s="153"/>
      <c r="H13" s="152"/>
      <c r="I13" s="152"/>
      <c r="J13" s="152"/>
      <c r="K13" s="152"/>
      <c r="L13" s="152"/>
      <c r="M13" s="152"/>
    </row>
    <row r="14" spans="1:15" hidden="1" x14ac:dyDescent="0.3">
      <c r="A14" s="154"/>
      <c r="B14" s="200"/>
      <c r="C14" s="154"/>
      <c r="D14" s="150"/>
      <c r="E14" s="150">
        <f>H14</f>
        <v>0</v>
      </c>
      <c r="F14" s="150">
        <f t="shared" si="0"/>
        <v>0</v>
      </c>
      <c r="G14" s="153"/>
      <c r="H14" s="152">
        <v>0</v>
      </c>
      <c r="I14" s="152"/>
      <c r="J14" s="152"/>
      <c r="K14" s="152"/>
      <c r="L14" s="152"/>
      <c r="M14" s="152"/>
    </row>
    <row r="15" spans="1:15" x14ac:dyDescent="0.3">
      <c r="A15" s="201" t="s">
        <v>45</v>
      </c>
      <c r="B15" s="200" t="s">
        <v>43</v>
      </c>
      <c r="C15" s="200"/>
      <c r="D15" s="150">
        <f>D16</f>
        <v>983794252</v>
      </c>
      <c r="E15" s="150">
        <f>E16</f>
        <v>1002000000</v>
      </c>
      <c r="F15" s="150">
        <f t="shared" si="0"/>
        <v>18205748</v>
      </c>
      <c r="G15" s="153"/>
      <c r="H15" s="152"/>
      <c r="I15" s="152"/>
      <c r="J15" s="152"/>
      <c r="K15" s="152"/>
      <c r="L15" s="152"/>
      <c r="M15" s="152"/>
    </row>
    <row r="16" spans="1:15" x14ac:dyDescent="0.3">
      <c r="A16" s="201"/>
      <c r="B16" s="201" t="s">
        <v>45</v>
      </c>
      <c r="C16" s="154" t="s">
        <v>41</v>
      </c>
      <c r="D16" s="150">
        <f>D17+D18</f>
        <v>983794252</v>
      </c>
      <c r="E16" s="150">
        <f>E17+E18</f>
        <v>1002000000</v>
      </c>
      <c r="F16" s="150">
        <f t="shared" si="0"/>
        <v>18205748</v>
      </c>
      <c r="G16" s="153"/>
      <c r="H16" s="152"/>
      <c r="I16" s="152"/>
      <c r="J16" s="152"/>
      <c r="K16" s="152"/>
      <c r="L16" s="152"/>
      <c r="M16" s="152"/>
    </row>
    <row r="17" spans="1:13" x14ac:dyDescent="0.3">
      <c r="A17" s="201"/>
      <c r="B17" s="201"/>
      <c r="C17" s="157" t="s">
        <v>234</v>
      </c>
      <c r="D17" s="158">
        <v>304128063</v>
      </c>
      <c r="E17" s="158">
        <v>310000000</v>
      </c>
      <c r="F17" s="158">
        <f t="shared" si="0"/>
        <v>5871937</v>
      </c>
      <c r="G17" s="159" t="s">
        <v>234</v>
      </c>
      <c r="H17" s="160">
        <v>320000000</v>
      </c>
      <c r="I17" s="160" t="s">
        <v>56</v>
      </c>
      <c r="J17" s="160">
        <v>1</v>
      </c>
      <c r="K17" s="160" t="s">
        <v>219</v>
      </c>
      <c r="L17" s="161" t="s">
        <v>252</v>
      </c>
      <c r="M17" s="160">
        <f t="shared" ref="M17:M18" si="3">H17*J17</f>
        <v>320000000</v>
      </c>
    </row>
    <row r="18" spans="1:13" x14ac:dyDescent="0.3">
      <c r="A18" s="201"/>
      <c r="B18" s="201"/>
      <c r="C18" s="162" t="s">
        <v>235</v>
      </c>
      <c r="D18" s="163">
        <v>679666189</v>
      </c>
      <c r="E18" s="163">
        <v>692000000</v>
      </c>
      <c r="F18" s="163">
        <f t="shared" si="0"/>
        <v>12333811</v>
      </c>
      <c r="G18" s="164" t="s">
        <v>235</v>
      </c>
      <c r="H18" s="165">
        <v>692000000</v>
      </c>
      <c r="I18" s="165" t="s">
        <v>56</v>
      </c>
      <c r="J18" s="165">
        <v>1</v>
      </c>
      <c r="K18" s="165" t="s">
        <v>219</v>
      </c>
      <c r="L18" s="166" t="s">
        <v>252</v>
      </c>
      <c r="M18" s="165">
        <f t="shared" si="3"/>
        <v>692000000</v>
      </c>
    </row>
    <row r="19" spans="1:13" x14ac:dyDescent="0.3">
      <c r="A19" s="200" t="s">
        <v>46</v>
      </c>
      <c r="B19" s="200" t="s">
        <v>43</v>
      </c>
      <c r="C19" s="200"/>
      <c r="D19" s="150">
        <f>D20</f>
        <v>1851428</v>
      </c>
      <c r="E19" s="150">
        <f>E20</f>
        <v>1900000</v>
      </c>
      <c r="F19" s="150">
        <f t="shared" si="0"/>
        <v>48572</v>
      </c>
      <c r="G19" s="153"/>
      <c r="H19" s="152"/>
      <c r="I19" s="152"/>
      <c r="J19" s="152"/>
      <c r="K19" s="152"/>
      <c r="L19" s="152"/>
      <c r="M19" s="152"/>
    </row>
    <row r="20" spans="1:13" x14ac:dyDescent="0.3">
      <c r="A20" s="200"/>
      <c r="B20" s="200"/>
      <c r="C20" s="154" t="s">
        <v>41</v>
      </c>
      <c r="D20" s="150">
        <f>D21+D22</f>
        <v>1851428</v>
      </c>
      <c r="E20" s="150">
        <f>E21+E22</f>
        <v>1900000</v>
      </c>
      <c r="F20" s="150">
        <f t="shared" ref="F20" si="4">E20-D20</f>
        <v>48572</v>
      </c>
      <c r="G20" s="150"/>
      <c r="H20" s="167"/>
      <c r="I20" s="152"/>
      <c r="J20" s="167"/>
      <c r="K20" s="167"/>
      <c r="L20" s="167"/>
      <c r="M20" s="167"/>
    </row>
    <row r="21" spans="1:13" x14ac:dyDescent="0.3">
      <c r="A21" s="200"/>
      <c r="B21" s="200"/>
      <c r="C21" s="154" t="s">
        <v>48</v>
      </c>
      <c r="D21" s="150">
        <v>851428</v>
      </c>
      <c r="E21" s="150">
        <f>M21</f>
        <v>900000</v>
      </c>
      <c r="F21" s="150">
        <f>E21-D21</f>
        <v>48572</v>
      </c>
      <c r="G21" s="153" t="s">
        <v>220</v>
      </c>
      <c r="H21" s="152">
        <v>450000</v>
      </c>
      <c r="I21" s="152" t="s">
        <v>56</v>
      </c>
      <c r="J21" s="152">
        <v>2</v>
      </c>
      <c r="K21" s="152" t="s">
        <v>219</v>
      </c>
      <c r="L21" s="155" t="s">
        <v>275</v>
      </c>
      <c r="M21" s="152">
        <f t="shared" ref="M21" si="5">H21*J21</f>
        <v>900000</v>
      </c>
    </row>
    <row r="22" spans="1:13" x14ac:dyDescent="0.3">
      <c r="A22" s="200"/>
      <c r="B22" s="200"/>
      <c r="C22" s="154" t="s">
        <v>50</v>
      </c>
      <c r="D22" s="150">
        <v>1000000</v>
      </c>
      <c r="E22" s="150">
        <f>H22*J22</f>
        <v>1000000</v>
      </c>
      <c r="F22" s="150">
        <f>E22-D22</f>
        <v>0</v>
      </c>
      <c r="G22" s="153" t="s">
        <v>221</v>
      </c>
      <c r="H22" s="152">
        <v>1000000</v>
      </c>
      <c r="I22" s="152" t="s">
        <v>56</v>
      </c>
      <c r="J22" s="152">
        <v>1</v>
      </c>
      <c r="K22" s="152" t="s">
        <v>219</v>
      </c>
      <c r="L22" s="155" t="s">
        <v>275</v>
      </c>
      <c r="M22" s="152">
        <f t="shared" ref="M22" si="6">H22*J22</f>
        <v>1000000</v>
      </c>
    </row>
  </sheetData>
  <mergeCells count="17">
    <mergeCell ref="G3:M3"/>
    <mergeCell ref="G2:M2"/>
    <mergeCell ref="A1:M1"/>
    <mergeCell ref="F7:F8"/>
    <mergeCell ref="B5:C5"/>
    <mergeCell ref="D7:D8"/>
    <mergeCell ref="E7:E8"/>
    <mergeCell ref="C7:C8"/>
    <mergeCell ref="B6:B12"/>
    <mergeCell ref="A5:A12"/>
    <mergeCell ref="A19:A22"/>
    <mergeCell ref="B19:C19"/>
    <mergeCell ref="B13:B14"/>
    <mergeCell ref="B15:C15"/>
    <mergeCell ref="B20:B22"/>
    <mergeCell ref="B16:B18"/>
    <mergeCell ref="A15:A18"/>
  </mergeCells>
  <phoneticPr fontId="3" type="noConversion"/>
  <pageMargins left="0.59055118110236227" right="0.59055118110236227" top="0.59055118110236227" bottom="0.59055118110236227" header="0.31496062992125984" footer="0.31496062992125984"/>
  <pageSetup paperSize="9" scale="99" orientation="landscape" r:id="rId1"/>
  <headerFooter>
    <oddFooter>&amp;R서울시립노원시각장애인복지관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163"/>
  <sheetViews>
    <sheetView showZeros="0" view="pageBreakPreview" zoomScale="112" zoomScaleNormal="112" zoomScaleSheetLayoutView="112" workbookViewId="0">
      <selection sqref="A1:P1"/>
    </sheetView>
  </sheetViews>
  <sheetFormatPr defaultRowHeight="16.5" x14ac:dyDescent="0.3"/>
  <cols>
    <col min="1" max="1" width="8.25" style="2" customWidth="1"/>
    <col min="2" max="2" width="8.625" style="2" customWidth="1"/>
    <col min="3" max="3" width="13" style="2" customWidth="1"/>
    <col min="4" max="4" width="12.125" style="2" customWidth="1"/>
    <col min="5" max="6" width="12.625" style="122" customWidth="1"/>
    <col min="7" max="7" width="10.875" style="32" customWidth="1"/>
    <col min="8" max="8" width="5.875" style="31" bestFit="1" customWidth="1"/>
    <col min="9" max="9" width="2.5" style="31" bestFit="1" customWidth="1"/>
    <col min="10" max="10" width="4.625" style="31" bestFit="1" customWidth="1"/>
    <col min="11" max="11" width="3.875" style="31" bestFit="1" customWidth="1"/>
    <col min="12" max="12" width="4.625" style="31" bestFit="1" customWidth="1"/>
    <col min="13" max="13" width="4.125" style="31" bestFit="1" customWidth="1"/>
    <col min="14" max="14" width="4.5" style="31" bestFit="1" customWidth="1"/>
    <col min="15" max="15" width="2.625" style="31" customWidth="1"/>
    <col min="16" max="16" width="12.125" style="31" bestFit="1" customWidth="1"/>
    <col min="18" max="18" width="13" bestFit="1" customWidth="1"/>
  </cols>
  <sheetData>
    <row r="1" spans="1:18" ht="27" customHeight="1" x14ac:dyDescent="0.3">
      <c r="A1" s="272" t="s">
        <v>283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</row>
    <row r="2" spans="1:18" x14ac:dyDescent="0.3">
      <c r="A2" s="6"/>
      <c r="B2" s="6"/>
      <c r="C2" s="6"/>
      <c r="D2" s="6"/>
      <c r="E2" s="6"/>
      <c r="F2" s="6"/>
      <c r="G2" s="10"/>
      <c r="H2" s="29"/>
      <c r="I2" s="29"/>
      <c r="J2" s="29"/>
      <c r="K2" s="29"/>
      <c r="L2" s="29"/>
      <c r="M2" s="29"/>
      <c r="N2" s="29"/>
      <c r="O2" s="29"/>
      <c r="P2" s="30" t="s">
        <v>60</v>
      </c>
    </row>
    <row r="3" spans="1:18" x14ac:dyDescent="0.3">
      <c r="A3" s="210" t="s">
        <v>85</v>
      </c>
      <c r="B3" s="210" t="s">
        <v>86</v>
      </c>
      <c r="C3" s="210" t="s">
        <v>87</v>
      </c>
      <c r="D3" s="210" t="s">
        <v>88</v>
      </c>
      <c r="E3" s="261" t="s">
        <v>59</v>
      </c>
      <c r="F3" s="262"/>
      <c r="G3" s="273" t="s">
        <v>89</v>
      </c>
      <c r="H3" s="274"/>
      <c r="I3" s="274"/>
      <c r="J3" s="274"/>
      <c r="K3" s="274"/>
      <c r="L3" s="274"/>
      <c r="M3" s="274"/>
      <c r="N3" s="274"/>
      <c r="O3" s="274"/>
      <c r="P3" s="277" t="s">
        <v>90</v>
      </c>
    </row>
    <row r="4" spans="1:18" x14ac:dyDescent="0.3">
      <c r="A4" s="210"/>
      <c r="B4" s="210"/>
      <c r="C4" s="210"/>
      <c r="D4" s="210"/>
      <c r="E4" s="33" t="s">
        <v>211</v>
      </c>
      <c r="F4" s="34" t="s">
        <v>212</v>
      </c>
      <c r="G4" s="275"/>
      <c r="H4" s="276"/>
      <c r="I4" s="276"/>
      <c r="J4" s="276"/>
      <c r="K4" s="276"/>
      <c r="L4" s="276"/>
      <c r="M4" s="276"/>
      <c r="N4" s="276"/>
      <c r="O4" s="276"/>
      <c r="P4" s="278"/>
    </row>
    <row r="5" spans="1:18" x14ac:dyDescent="0.3">
      <c r="A5" s="210" t="s">
        <v>91</v>
      </c>
      <c r="B5" s="210"/>
      <c r="C5" s="210"/>
      <c r="D5" s="210"/>
      <c r="E5" s="34">
        <f>E6+E104+E109+E152+E155</f>
        <v>4885831050</v>
      </c>
      <c r="F5" s="105">
        <f>F6+F109+F104+F152+F155+F160</f>
        <v>5263092864.8344002</v>
      </c>
      <c r="G5" s="279"/>
      <c r="H5" s="280"/>
      <c r="I5" s="280"/>
      <c r="J5" s="280"/>
      <c r="K5" s="280"/>
      <c r="L5" s="280"/>
      <c r="M5" s="280"/>
      <c r="N5" s="280"/>
      <c r="O5" s="280"/>
      <c r="P5" s="35">
        <f>SUM(P6,P104,P109,P155,P152,P160)</f>
        <v>5263092864.8344002</v>
      </c>
    </row>
    <row r="6" spans="1:18" x14ac:dyDescent="0.3">
      <c r="A6" s="212" t="s">
        <v>92</v>
      </c>
      <c r="B6" s="210" t="s">
        <v>93</v>
      </c>
      <c r="C6" s="210"/>
      <c r="D6" s="210"/>
      <c r="E6" s="34">
        <f>E7+E86+E73</f>
        <v>3925344555</v>
      </c>
      <c r="F6" s="105">
        <f>F7+F86+F73</f>
        <v>4256808212.8344002</v>
      </c>
      <c r="G6" s="36"/>
      <c r="H6" s="37"/>
      <c r="I6" s="37"/>
      <c r="J6" s="37"/>
      <c r="K6" s="37"/>
      <c r="L6" s="37"/>
      <c r="M6" s="37"/>
      <c r="N6" s="37"/>
      <c r="O6" s="37"/>
      <c r="P6" s="38">
        <f>SUM(P7,P73,P86)</f>
        <v>4256808212.8344002</v>
      </c>
    </row>
    <row r="7" spans="1:18" x14ac:dyDescent="0.3">
      <c r="A7" s="212"/>
      <c r="B7" s="213" t="s">
        <v>94</v>
      </c>
      <c r="C7" s="260" t="s">
        <v>95</v>
      </c>
      <c r="D7" s="260"/>
      <c r="E7" s="39">
        <f>E8+E21+E61+E64+E67</f>
        <v>3876466739</v>
      </c>
      <c r="F7" s="115">
        <f>SUM(F8,F21,F61,F64,F67)</f>
        <v>4198980612.8344002</v>
      </c>
      <c r="G7" s="36"/>
      <c r="H7" s="40"/>
      <c r="I7" s="37"/>
      <c r="J7" s="37"/>
      <c r="K7" s="37"/>
      <c r="L7" s="37"/>
      <c r="M7" s="37"/>
      <c r="N7" s="37"/>
      <c r="O7" s="37"/>
      <c r="P7" s="38">
        <f>P8+P21+P61+P64+P67</f>
        <v>4198980612.8344002</v>
      </c>
    </row>
    <row r="8" spans="1:18" x14ac:dyDescent="0.3">
      <c r="A8" s="212"/>
      <c r="B8" s="218"/>
      <c r="C8" s="213" t="s">
        <v>96</v>
      </c>
      <c r="D8" s="64" t="s">
        <v>97</v>
      </c>
      <c r="E8" s="39">
        <f>SUM(E9:E20)</f>
        <v>2463738185</v>
      </c>
      <c r="F8" s="115">
        <f>SUM(F9:F20)</f>
        <v>2651493840</v>
      </c>
      <c r="G8" s="36"/>
      <c r="H8" s="37"/>
      <c r="I8" s="37"/>
      <c r="J8" s="37"/>
      <c r="K8" s="37"/>
      <c r="L8" s="37"/>
      <c r="M8" s="37"/>
      <c r="N8" s="37"/>
      <c r="O8" s="37"/>
      <c r="P8" s="38">
        <f>SUM(P9,P17)</f>
        <v>2651493840</v>
      </c>
    </row>
    <row r="9" spans="1:18" x14ac:dyDescent="0.3">
      <c r="A9" s="212"/>
      <c r="B9" s="218"/>
      <c r="C9" s="218"/>
      <c r="D9" s="212" t="s">
        <v>98</v>
      </c>
      <c r="E9" s="225">
        <v>157709000</v>
      </c>
      <c r="F9" s="226">
        <f>P9</f>
        <v>118455000</v>
      </c>
      <c r="G9" s="41" t="s">
        <v>98</v>
      </c>
      <c r="H9" s="42"/>
      <c r="I9" s="42"/>
      <c r="J9" s="42"/>
      <c r="K9" s="42"/>
      <c r="L9" s="42"/>
      <c r="M9" s="42"/>
      <c r="N9" s="42"/>
      <c r="O9" s="42"/>
      <c r="P9" s="43">
        <f>SUM(P10:P16)</f>
        <v>118455000</v>
      </c>
      <c r="R9" s="9"/>
    </row>
    <row r="10" spans="1:18" hidden="1" x14ac:dyDescent="0.3">
      <c r="A10" s="212"/>
      <c r="B10" s="218"/>
      <c r="C10" s="218"/>
      <c r="D10" s="212"/>
      <c r="E10" s="225"/>
      <c r="F10" s="226"/>
      <c r="G10" s="44"/>
      <c r="H10" s="207"/>
      <c r="I10" s="207"/>
      <c r="J10" s="207"/>
      <c r="K10" s="45"/>
      <c r="L10" s="45"/>
      <c r="M10" s="45"/>
      <c r="N10" s="45"/>
      <c r="O10" s="45"/>
      <c r="P10" s="46">
        <f t="shared" ref="P10:P16" si="0">H10*N10</f>
        <v>0</v>
      </c>
      <c r="R10" s="9"/>
    </row>
    <row r="11" spans="1:18" x14ac:dyDescent="0.3">
      <c r="A11" s="212"/>
      <c r="B11" s="218"/>
      <c r="C11" s="218"/>
      <c r="D11" s="212"/>
      <c r="E11" s="225"/>
      <c r="F11" s="226"/>
      <c r="G11" s="44" t="s">
        <v>298</v>
      </c>
      <c r="H11" s="207">
        <v>3561000</v>
      </c>
      <c r="I11" s="207"/>
      <c r="J11" s="207"/>
      <c r="K11" s="45" t="s">
        <v>99</v>
      </c>
      <c r="L11" s="45"/>
      <c r="M11" s="45"/>
      <c r="N11" s="45">
        <v>1</v>
      </c>
      <c r="O11" s="45" t="s">
        <v>100</v>
      </c>
      <c r="P11" s="46">
        <f t="shared" si="0"/>
        <v>3561000</v>
      </c>
    </row>
    <row r="12" spans="1:18" x14ac:dyDescent="0.3">
      <c r="A12" s="212"/>
      <c r="B12" s="218"/>
      <c r="C12" s="218"/>
      <c r="D12" s="212"/>
      <c r="E12" s="225"/>
      <c r="F12" s="226"/>
      <c r="G12" s="44" t="s">
        <v>299</v>
      </c>
      <c r="H12" s="207">
        <v>3619000</v>
      </c>
      <c r="I12" s="207"/>
      <c r="J12" s="207"/>
      <c r="K12" s="136" t="s">
        <v>99</v>
      </c>
      <c r="L12" s="45"/>
      <c r="M12" s="45"/>
      <c r="N12" s="45">
        <v>11</v>
      </c>
      <c r="O12" s="45" t="s">
        <v>100</v>
      </c>
      <c r="P12" s="46">
        <f t="shared" si="0"/>
        <v>39809000</v>
      </c>
    </row>
    <row r="13" spans="1:18" x14ac:dyDescent="0.3">
      <c r="A13" s="212"/>
      <c r="B13" s="218"/>
      <c r="C13" s="218"/>
      <c r="D13" s="212"/>
      <c r="E13" s="225"/>
      <c r="F13" s="226"/>
      <c r="G13" s="44" t="s">
        <v>213</v>
      </c>
      <c r="H13" s="207">
        <v>3212000</v>
      </c>
      <c r="I13" s="207"/>
      <c r="J13" s="207"/>
      <c r="K13" s="45" t="s">
        <v>284</v>
      </c>
      <c r="L13" s="45"/>
      <c r="M13" s="45"/>
      <c r="N13" s="45">
        <v>7</v>
      </c>
      <c r="O13" s="45" t="s">
        <v>100</v>
      </c>
      <c r="P13" s="46">
        <f t="shared" si="0"/>
        <v>22484000</v>
      </c>
    </row>
    <row r="14" spans="1:18" x14ac:dyDescent="0.3">
      <c r="A14" s="212"/>
      <c r="B14" s="218"/>
      <c r="C14" s="218"/>
      <c r="D14" s="212"/>
      <c r="E14" s="225"/>
      <c r="F14" s="226"/>
      <c r="G14" s="83" t="s">
        <v>300</v>
      </c>
      <c r="H14" s="207">
        <v>3265000</v>
      </c>
      <c r="I14" s="207"/>
      <c r="J14" s="207"/>
      <c r="K14" s="45" t="s">
        <v>99</v>
      </c>
      <c r="L14" s="45"/>
      <c r="M14" s="45"/>
      <c r="N14" s="45">
        <v>5</v>
      </c>
      <c r="O14" s="45" t="s">
        <v>100</v>
      </c>
      <c r="P14" s="46">
        <f t="shared" si="0"/>
        <v>16325000</v>
      </c>
    </row>
    <row r="15" spans="1:18" x14ac:dyDescent="0.3">
      <c r="A15" s="212"/>
      <c r="B15" s="218"/>
      <c r="C15" s="218"/>
      <c r="D15" s="212"/>
      <c r="E15" s="225"/>
      <c r="F15" s="226"/>
      <c r="G15" s="44" t="s">
        <v>256</v>
      </c>
      <c r="H15" s="207">
        <v>2993000</v>
      </c>
      <c r="I15" s="207"/>
      <c r="J15" s="207"/>
      <c r="K15" s="45" t="s">
        <v>99</v>
      </c>
      <c r="L15" s="45"/>
      <c r="M15" s="45"/>
      <c r="N15" s="45">
        <v>6</v>
      </c>
      <c r="O15" s="45" t="s">
        <v>100</v>
      </c>
      <c r="P15" s="46">
        <f t="shared" si="0"/>
        <v>17958000</v>
      </c>
    </row>
    <row r="16" spans="1:18" x14ac:dyDescent="0.3">
      <c r="A16" s="212"/>
      <c r="B16" s="218"/>
      <c r="C16" s="218"/>
      <c r="D16" s="212"/>
      <c r="E16" s="225"/>
      <c r="F16" s="226"/>
      <c r="G16" s="47" t="s">
        <v>301</v>
      </c>
      <c r="H16" s="208">
        <v>3053000</v>
      </c>
      <c r="I16" s="208"/>
      <c r="J16" s="208"/>
      <c r="K16" s="40" t="s">
        <v>99</v>
      </c>
      <c r="L16" s="40"/>
      <c r="M16" s="40"/>
      <c r="N16" s="40">
        <v>6</v>
      </c>
      <c r="O16" s="40" t="s">
        <v>101</v>
      </c>
      <c r="P16" s="48">
        <f t="shared" si="0"/>
        <v>18318000</v>
      </c>
    </row>
    <row r="17" spans="1:16" x14ac:dyDescent="0.3">
      <c r="A17" s="212"/>
      <c r="B17" s="218"/>
      <c r="C17" s="218"/>
      <c r="D17" s="218" t="s">
        <v>102</v>
      </c>
      <c r="E17" s="223">
        <v>2306029185</v>
      </c>
      <c r="F17" s="220">
        <f>P17</f>
        <v>2533038840</v>
      </c>
      <c r="G17" s="49" t="s">
        <v>102</v>
      </c>
      <c r="H17" s="45"/>
      <c r="I17" s="45"/>
      <c r="J17" s="45"/>
      <c r="K17" s="45"/>
      <c r="L17" s="45"/>
      <c r="M17" s="45"/>
      <c r="N17" s="45"/>
      <c r="O17" s="45"/>
      <c r="P17" s="46">
        <f>SUM(P18:P19)</f>
        <v>2533038840</v>
      </c>
    </row>
    <row r="18" spans="1:16" x14ac:dyDescent="0.3">
      <c r="A18" s="212"/>
      <c r="B18" s="218"/>
      <c r="C18" s="218"/>
      <c r="D18" s="218"/>
      <c r="E18" s="223"/>
      <c r="F18" s="220"/>
      <c r="G18" s="258"/>
      <c r="H18" s="45">
        <v>10320</v>
      </c>
      <c r="I18" s="45" t="s">
        <v>99</v>
      </c>
      <c r="J18" s="207">
        <v>197277</v>
      </c>
      <c r="K18" s="207"/>
      <c r="L18" s="207"/>
      <c r="M18" s="45" t="s">
        <v>103</v>
      </c>
      <c r="N18" s="45"/>
      <c r="O18" s="45"/>
      <c r="P18" s="46">
        <f>H18*J18</f>
        <v>2035898640</v>
      </c>
    </row>
    <row r="19" spans="1:16" x14ac:dyDescent="0.3">
      <c r="A19" s="212"/>
      <c r="B19" s="218"/>
      <c r="C19" s="218"/>
      <c r="D19" s="214"/>
      <c r="E19" s="224"/>
      <c r="F19" s="221"/>
      <c r="G19" s="259"/>
      <c r="H19" s="40">
        <v>15480</v>
      </c>
      <c r="I19" s="40" t="s">
        <v>99</v>
      </c>
      <c r="J19" s="208">
        <v>32115</v>
      </c>
      <c r="K19" s="208"/>
      <c r="L19" s="208"/>
      <c r="M19" s="40" t="s">
        <v>103</v>
      </c>
      <c r="N19" s="40"/>
      <c r="O19" s="40"/>
      <c r="P19" s="48">
        <f>H19*J19</f>
        <v>497140200</v>
      </c>
    </row>
    <row r="20" spans="1:16" hidden="1" x14ac:dyDescent="0.3">
      <c r="A20" s="212"/>
      <c r="B20" s="218"/>
      <c r="C20" s="214"/>
      <c r="D20" s="65"/>
      <c r="E20" s="110">
        <v>0</v>
      </c>
      <c r="F20" s="108">
        <f>P20</f>
        <v>0</v>
      </c>
      <c r="G20" s="50" t="s">
        <v>104</v>
      </c>
      <c r="H20" s="208"/>
      <c r="I20" s="208"/>
      <c r="J20" s="208"/>
      <c r="K20" s="40" t="s">
        <v>99</v>
      </c>
      <c r="L20" s="40">
        <v>15</v>
      </c>
      <c r="M20" s="40" t="s">
        <v>105</v>
      </c>
      <c r="N20" s="40">
        <v>4</v>
      </c>
      <c r="O20" s="40" t="s">
        <v>101</v>
      </c>
      <c r="P20" s="48">
        <f>H20*L20*N20</f>
        <v>0</v>
      </c>
    </row>
    <row r="21" spans="1:16" x14ac:dyDescent="0.3">
      <c r="A21" s="212"/>
      <c r="B21" s="218"/>
      <c r="C21" s="213" t="s">
        <v>106</v>
      </c>
      <c r="D21" s="66" t="s">
        <v>107</v>
      </c>
      <c r="E21" s="39">
        <f>SUM(E22:E60)</f>
        <v>777710586</v>
      </c>
      <c r="F21" s="115">
        <f>F22+F26+F33+F34+F38+F39+F40+F48+F49+F50+F51+F52+F55+F56+F59+F60</f>
        <v>861505164</v>
      </c>
      <c r="G21" s="36"/>
      <c r="H21" s="37"/>
      <c r="I21" s="37"/>
      <c r="J21" s="37"/>
      <c r="K21" s="37"/>
      <c r="L21" s="37"/>
      <c r="M21" s="37"/>
      <c r="N21" s="37"/>
      <c r="O21" s="37"/>
      <c r="P21" s="38">
        <f>SUM(P22,P26,P33,P34,P38,P39,P40,P50,P52,P55,P56,P51,P49,P48,P59,P60)</f>
        <v>861505164</v>
      </c>
    </row>
    <row r="22" spans="1:16" x14ac:dyDescent="0.3">
      <c r="A22" s="212"/>
      <c r="B22" s="218"/>
      <c r="C22" s="218"/>
      <c r="D22" s="213" t="s">
        <v>108</v>
      </c>
      <c r="E22" s="222">
        <v>3600000</v>
      </c>
      <c r="F22" s="219">
        <f>P22</f>
        <v>3600000</v>
      </c>
      <c r="G22" s="49" t="s">
        <v>109</v>
      </c>
      <c r="H22" s="42"/>
      <c r="I22" s="42"/>
      <c r="J22" s="42"/>
      <c r="K22" s="42"/>
      <c r="L22" s="42"/>
      <c r="M22" s="42"/>
      <c r="N22" s="42"/>
      <c r="O22" s="42"/>
      <c r="P22" s="43">
        <f>SUM(P23:P25)</f>
        <v>3600000</v>
      </c>
    </row>
    <row r="23" spans="1:16" x14ac:dyDescent="0.3">
      <c r="A23" s="212"/>
      <c r="B23" s="218"/>
      <c r="C23" s="218"/>
      <c r="D23" s="218"/>
      <c r="E23" s="223"/>
      <c r="F23" s="220"/>
      <c r="G23" s="258"/>
      <c r="H23" s="207">
        <v>90000</v>
      </c>
      <c r="I23" s="207"/>
      <c r="J23" s="207"/>
      <c r="K23" s="45" t="s">
        <v>99</v>
      </c>
      <c r="L23" s="45">
        <v>1</v>
      </c>
      <c r="M23" s="45" t="s">
        <v>110</v>
      </c>
      <c r="N23" s="45">
        <v>12</v>
      </c>
      <c r="O23" s="45" t="s">
        <v>100</v>
      </c>
      <c r="P23" s="46">
        <f>H23*L23*N23</f>
        <v>1080000</v>
      </c>
    </row>
    <row r="24" spans="1:16" x14ac:dyDescent="0.3">
      <c r="A24" s="212"/>
      <c r="B24" s="218"/>
      <c r="C24" s="218"/>
      <c r="D24" s="218"/>
      <c r="E24" s="223"/>
      <c r="F24" s="220"/>
      <c r="G24" s="258"/>
      <c r="H24" s="207">
        <v>170000</v>
      </c>
      <c r="I24" s="207"/>
      <c r="J24" s="207"/>
      <c r="K24" s="45" t="s">
        <v>99</v>
      </c>
      <c r="L24" s="45">
        <v>1</v>
      </c>
      <c r="M24" s="45" t="s">
        <v>111</v>
      </c>
      <c r="N24" s="45">
        <v>12</v>
      </c>
      <c r="O24" s="45" t="s">
        <v>100</v>
      </c>
      <c r="P24" s="46">
        <f>H24*L24*N24</f>
        <v>2040000</v>
      </c>
    </row>
    <row r="25" spans="1:16" x14ac:dyDescent="0.3">
      <c r="A25" s="212"/>
      <c r="B25" s="218"/>
      <c r="C25" s="218"/>
      <c r="D25" s="214"/>
      <c r="E25" s="224"/>
      <c r="F25" s="221"/>
      <c r="G25" s="259"/>
      <c r="H25" s="207">
        <v>40000</v>
      </c>
      <c r="I25" s="207"/>
      <c r="J25" s="207"/>
      <c r="K25" s="45" t="s">
        <v>99</v>
      </c>
      <c r="L25" s="45">
        <v>1</v>
      </c>
      <c r="M25" s="45" t="s">
        <v>111</v>
      </c>
      <c r="N25" s="45">
        <v>12</v>
      </c>
      <c r="O25" s="45" t="s">
        <v>100</v>
      </c>
      <c r="P25" s="46">
        <f>H25*L25*N25</f>
        <v>480000</v>
      </c>
    </row>
    <row r="26" spans="1:16" x14ac:dyDescent="0.3">
      <c r="A26" s="212"/>
      <c r="B26" s="218"/>
      <c r="C26" s="218"/>
      <c r="D26" s="212" t="s">
        <v>112</v>
      </c>
      <c r="E26" s="225">
        <v>11232600</v>
      </c>
      <c r="F26" s="226">
        <f>P26</f>
        <v>11856600</v>
      </c>
      <c r="G26" s="41" t="s">
        <v>112</v>
      </c>
      <c r="H26" s="42"/>
      <c r="I26" s="42"/>
      <c r="J26" s="42"/>
      <c r="K26" s="42"/>
      <c r="L26" s="42"/>
      <c r="M26" s="42"/>
      <c r="N26" s="42"/>
      <c r="O26" s="42"/>
      <c r="P26" s="43">
        <f>SUM(P27:P32)</f>
        <v>11856600</v>
      </c>
    </row>
    <row r="27" spans="1:16" hidden="1" x14ac:dyDescent="0.3">
      <c r="A27" s="212"/>
      <c r="B27" s="218"/>
      <c r="C27" s="218"/>
      <c r="D27" s="212"/>
      <c r="E27" s="225"/>
      <c r="F27" s="226"/>
      <c r="G27" s="251"/>
      <c r="H27" s="207"/>
      <c r="I27" s="207"/>
      <c r="J27" s="207"/>
      <c r="K27" s="45"/>
      <c r="L27" s="45"/>
      <c r="M27" s="45"/>
      <c r="N27" s="45"/>
      <c r="O27" s="45"/>
      <c r="P27" s="46">
        <f t="shared" ref="P27:P32" si="1">H27*L27%*N27</f>
        <v>0</v>
      </c>
    </row>
    <row r="28" spans="1:16" x14ac:dyDescent="0.3">
      <c r="A28" s="212"/>
      <c r="B28" s="218"/>
      <c r="C28" s="218"/>
      <c r="D28" s="212"/>
      <c r="E28" s="225"/>
      <c r="F28" s="226"/>
      <c r="G28" s="251"/>
      <c r="H28" s="207">
        <f t="shared" ref="H28:H32" si="2">H12</f>
        <v>3619000</v>
      </c>
      <c r="I28" s="207"/>
      <c r="J28" s="207"/>
      <c r="K28" s="82" t="s">
        <v>99</v>
      </c>
      <c r="L28" s="82">
        <v>60</v>
      </c>
      <c r="M28" s="82" t="s">
        <v>113</v>
      </c>
      <c r="N28" s="82">
        <v>2</v>
      </c>
      <c r="O28" s="82" t="s">
        <v>114</v>
      </c>
      <c r="P28" s="46">
        <f t="shared" ref="P28" si="3">H28*L28%*N28</f>
        <v>4342800</v>
      </c>
    </row>
    <row r="29" spans="1:16" x14ac:dyDescent="0.3">
      <c r="A29" s="212"/>
      <c r="B29" s="218"/>
      <c r="C29" s="218"/>
      <c r="D29" s="212"/>
      <c r="E29" s="225"/>
      <c r="F29" s="226"/>
      <c r="G29" s="251"/>
      <c r="H29" s="207">
        <f t="shared" si="2"/>
        <v>3212000</v>
      </c>
      <c r="I29" s="207"/>
      <c r="J29" s="207"/>
      <c r="K29" s="45" t="s">
        <v>99</v>
      </c>
      <c r="L29" s="45">
        <v>60</v>
      </c>
      <c r="M29" s="45" t="s">
        <v>113</v>
      </c>
      <c r="N29" s="45">
        <v>1</v>
      </c>
      <c r="O29" s="45" t="s">
        <v>114</v>
      </c>
      <c r="P29" s="46">
        <f t="shared" si="1"/>
        <v>1927200</v>
      </c>
    </row>
    <row r="30" spans="1:16" x14ac:dyDescent="0.3">
      <c r="A30" s="212"/>
      <c r="B30" s="218"/>
      <c r="C30" s="218"/>
      <c r="D30" s="212"/>
      <c r="E30" s="225"/>
      <c r="F30" s="226"/>
      <c r="G30" s="251"/>
      <c r="H30" s="207">
        <f t="shared" si="2"/>
        <v>3265000</v>
      </c>
      <c r="I30" s="207"/>
      <c r="J30" s="207"/>
      <c r="K30" s="45" t="s">
        <v>99</v>
      </c>
      <c r="L30" s="45">
        <v>60</v>
      </c>
      <c r="M30" s="45" t="s">
        <v>113</v>
      </c>
      <c r="N30" s="45">
        <v>1</v>
      </c>
      <c r="O30" s="45" t="s">
        <v>114</v>
      </c>
      <c r="P30" s="46">
        <f t="shared" si="1"/>
        <v>1959000</v>
      </c>
    </row>
    <row r="31" spans="1:16" x14ac:dyDescent="0.3">
      <c r="A31" s="212"/>
      <c r="B31" s="218"/>
      <c r="C31" s="218"/>
      <c r="D31" s="212"/>
      <c r="E31" s="225"/>
      <c r="F31" s="226"/>
      <c r="G31" s="251"/>
      <c r="H31" s="207">
        <f t="shared" si="2"/>
        <v>2993000</v>
      </c>
      <c r="I31" s="207"/>
      <c r="J31" s="207"/>
      <c r="K31" s="45" t="s">
        <v>99</v>
      </c>
      <c r="L31" s="45">
        <v>60</v>
      </c>
      <c r="M31" s="45" t="s">
        <v>113</v>
      </c>
      <c r="N31" s="45">
        <v>1</v>
      </c>
      <c r="O31" s="45" t="s">
        <v>114</v>
      </c>
      <c r="P31" s="46">
        <f t="shared" si="1"/>
        <v>1795800</v>
      </c>
    </row>
    <row r="32" spans="1:16" x14ac:dyDescent="0.3">
      <c r="A32" s="212"/>
      <c r="B32" s="218"/>
      <c r="C32" s="218"/>
      <c r="D32" s="212"/>
      <c r="E32" s="225"/>
      <c r="F32" s="226"/>
      <c r="G32" s="252"/>
      <c r="H32" s="208">
        <f t="shared" si="2"/>
        <v>3053000</v>
      </c>
      <c r="I32" s="208"/>
      <c r="J32" s="208"/>
      <c r="K32" s="40" t="s">
        <v>99</v>
      </c>
      <c r="L32" s="40">
        <v>60</v>
      </c>
      <c r="M32" s="40" t="s">
        <v>113</v>
      </c>
      <c r="N32" s="40">
        <v>1</v>
      </c>
      <c r="O32" s="40" t="s">
        <v>114</v>
      </c>
      <c r="P32" s="48">
        <f t="shared" si="1"/>
        <v>1831800</v>
      </c>
    </row>
    <row r="33" spans="1:16" x14ac:dyDescent="0.3">
      <c r="A33" s="212"/>
      <c r="B33" s="218"/>
      <c r="C33" s="218"/>
      <c r="D33" s="67" t="s">
        <v>115</v>
      </c>
      <c r="E33" s="109">
        <v>4680000</v>
      </c>
      <c r="F33" s="107">
        <f>P33</f>
        <v>5040000</v>
      </c>
      <c r="G33" s="51" t="s">
        <v>115</v>
      </c>
      <c r="H33" s="211">
        <v>140000</v>
      </c>
      <c r="I33" s="211"/>
      <c r="J33" s="211"/>
      <c r="K33" s="37" t="s">
        <v>99</v>
      </c>
      <c r="L33" s="37">
        <v>3</v>
      </c>
      <c r="M33" s="37" t="s">
        <v>111</v>
      </c>
      <c r="N33" s="37">
        <v>12</v>
      </c>
      <c r="O33" s="37" t="s">
        <v>100</v>
      </c>
      <c r="P33" s="38">
        <f>H33*L33*N33</f>
        <v>5040000</v>
      </c>
    </row>
    <row r="34" spans="1:16" hidden="1" x14ac:dyDescent="0.3">
      <c r="A34" s="212"/>
      <c r="B34" s="218"/>
      <c r="C34" s="218"/>
      <c r="D34" s="212"/>
      <c r="E34" s="225"/>
      <c r="F34" s="226">
        <v>0</v>
      </c>
      <c r="G34" s="41"/>
      <c r="H34" s="42"/>
      <c r="I34" s="42"/>
      <c r="J34" s="42"/>
      <c r="K34" s="42"/>
      <c r="L34" s="42"/>
      <c r="M34" s="42"/>
      <c r="N34" s="42"/>
      <c r="O34" s="42"/>
      <c r="P34" s="43">
        <f>SUM(P35:P37)</f>
        <v>0</v>
      </c>
    </row>
    <row r="35" spans="1:16" hidden="1" x14ac:dyDescent="0.3">
      <c r="A35" s="212"/>
      <c r="B35" s="218"/>
      <c r="C35" s="218"/>
      <c r="D35" s="212"/>
      <c r="E35" s="225"/>
      <c r="F35" s="226"/>
      <c r="G35" s="258"/>
      <c r="H35" s="207"/>
      <c r="I35" s="207"/>
      <c r="J35" s="207"/>
      <c r="K35" s="45"/>
      <c r="L35" s="52"/>
      <c r="M35" s="45"/>
      <c r="N35" s="45"/>
      <c r="O35" s="45"/>
      <c r="P35" s="46"/>
    </row>
    <row r="36" spans="1:16" hidden="1" x14ac:dyDescent="0.3">
      <c r="A36" s="212"/>
      <c r="B36" s="218"/>
      <c r="C36" s="218"/>
      <c r="D36" s="212"/>
      <c r="E36" s="225"/>
      <c r="F36" s="226"/>
      <c r="G36" s="258"/>
      <c r="H36" s="207"/>
      <c r="I36" s="207"/>
      <c r="J36" s="207"/>
      <c r="K36" s="45"/>
      <c r="L36" s="52"/>
      <c r="M36" s="45"/>
      <c r="N36" s="45"/>
      <c r="O36" s="45"/>
      <c r="P36" s="46"/>
    </row>
    <row r="37" spans="1:16" hidden="1" x14ac:dyDescent="0.3">
      <c r="A37" s="212"/>
      <c r="B37" s="218"/>
      <c r="C37" s="218"/>
      <c r="D37" s="212"/>
      <c r="E37" s="225"/>
      <c r="F37" s="226"/>
      <c r="G37" s="259"/>
      <c r="H37" s="208"/>
      <c r="I37" s="208"/>
      <c r="J37" s="208"/>
      <c r="K37" s="40"/>
      <c r="L37" s="53"/>
      <c r="M37" s="45"/>
      <c r="N37" s="45"/>
      <c r="O37" s="45"/>
      <c r="P37" s="46"/>
    </row>
    <row r="38" spans="1:16" x14ac:dyDescent="0.3">
      <c r="A38" s="212"/>
      <c r="B38" s="218"/>
      <c r="C38" s="218"/>
      <c r="D38" s="64" t="s">
        <v>116</v>
      </c>
      <c r="E38" s="114">
        <v>900000</v>
      </c>
      <c r="F38" s="115">
        <f>P38</f>
        <v>900000</v>
      </c>
      <c r="G38" s="51" t="s">
        <v>116</v>
      </c>
      <c r="H38" s="211">
        <v>300000</v>
      </c>
      <c r="I38" s="211"/>
      <c r="J38" s="211"/>
      <c r="K38" s="37" t="s">
        <v>99</v>
      </c>
      <c r="L38" s="37">
        <v>3</v>
      </c>
      <c r="M38" s="37" t="s">
        <v>111</v>
      </c>
      <c r="N38" s="37">
        <v>1</v>
      </c>
      <c r="O38" s="37" t="s">
        <v>114</v>
      </c>
      <c r="P38" s="38">
        <f>H38*L38*N38</f>
        <v>900000</v>
      </c>
    </row>
    <row r="39" spans="1:16" x14ac:dyDescent="0.3">
      <c r="A39" s="212"/>
      <c r="B39" s="218"/>
      <c r="C39" s="218"/>
      <c r="D39" s="64" t="s">
        <v>117</v>
      </c>
      <c r="E39" s="114">
        <v>900000</v>
      </c>
      <c r="F39" s="115">
        <f>P39</f>
        <v>900000</v>
      </c>
      <c r="G39" s="51" t="s">
        <v>117</v>
      </c>
      <c r="H39" s="211">
        <v>300000</v>
      </c>
      <c r="I39" s="211"/>
      <c r="J39" s="211"/>
      <c r="K39" s="37" t="s">
        <v>118</v>
      </c>
      <c r="L39" s="37">
        <v>3</v>
      </c>
      <c r="M39" s="37" t="s">
        <v>111</v>
      </c>
      <c r="N39" s="37">
        <v>1</v>
      </c>
      <c r="O39" s="37" t="s">
        <v>114</v>
      </c>
      <c r="P39" s="38">
        <f>H39*L39*N39</f>
        <v>900000</v>
      </c>
    </row>
    <row r="40" spans="1:16" x14ac:dyDescent="0.3">
      <c r="A40" s="212"/>
      <c r="B40" s="218"/>
      <c r="C40" s="218"/>
      <c r="D40" s="212" t="s">
        <v>119</v>
      </c>
      <c r="E40" s="225">
        <v>6068860</v>
      </c>
      <c r="F40" s="226">
        <f>P40</f>
        <v>10014720</v>
      </c>
      <c r="G40" s="44" t="s">
        <v>119</v>
      </c>
      <c r="H40" s="45"/>
      <c r="I40" s="45"/>
      <c r="J40" s="45"/>
      <c r="K40" s="45"/>
      <c r="L40" s="45"/>
      <c r="M40" s="45"/>
      <c r="N40" s="45"/>
      <c r="O40" s="45"/>
      <c r="P40" s="46">
        <f>SUM(P41:P47)</f>
        <v>10014720</v>
      </c>
    </row>
    <row r="41" spans="1:16" hidden="1" x14ac:dyDescent="0.3">
      <c r="A41" s="212"/>
      <c r="B41" s="218"/>
      <c r="C41" s="218"/>
      <c r="D41" s="212"/>
      <c r="E41" s="225"/>
      <c r="F41" s="226"/>
      <c r="G41" s="251"/>
      <c r="H41" s="45">
        <f>ROUNDDOWN((H10/209*1.5),-0.1)</f>
        <v>0</v>
      </c>
      <c r="I41" s="45"/>
      <c r="J41" s="45"/>
      <c r="K41" s="45"/>
      <c r="L41" s="45"/>
      <c r="M41" s="45"/>
      <c r="N41" s="45"/>
      <c r="O41" s="45"/>
      <c r="P41" s="46">
        <f t="shared" ref="P41:P46" si="4">H41*J41*L41*N41</f>
        <v>0</v>
      </c>
    </row>
    <row r="42" spans="1:16" x14ac:dyDescent="0.3">
      <c r="A42" s="212"/>
      <c r="B42" s="218"/>
      <c r="C42" s="218"/>
      <c r="D42" s="212"/>
      <c r="E42" s="225"/>
      <c r="F42" s="226"/>
      <c r="G42" s="251"/>
      <c r="H42" s="45">
        <f>ROUNDDOWN(((H11+140000+(H11*10%)+50000+200000)/209*1.5),-0.1)</f>
        <v>30912</v>
      </c>
      <c r="I42" s="45" t="s">
        <v>118</v>
      </c>
      <c r="J42" s="45">
        <v>1</v>
      </c>
      <c r="K42" s="45" t="s">
        <v>111</v>
      </c>
      <c r="L42" s="45">
        <v>10</v>
      </c>
      <c r="M42" s="45" t="s">
        <v>120</v>
      </c>
      <c r="N42" s="45">
        <v>1</v>
      </c>
      <c r="O42" s="45" t="s">
        <v>100</v>
      </c>
      <c r="P42" s="46">
        <f t="shared" si="4"/>
        <v>309120</v>
      </c>
    </row>
    <row r="43" spans="1:16" x14ac:dyDescent="0.3">
      <c r="A43" s="212"/>
      <c r="B43" s="218"/>
      <c r="C43" s="218"/>
      <c r="D43" s="212"/>
      <c r="E43" s="225"/>
      <c r="F43" s="226"/>
      <c r="G43" s="251"/>
      <c r="H43" s="136">
        <f t="shared" ref="H43" si="5">ROUNDDOWN(((H12+140000+(H12*10%)+50000+200000)/209*1.5),-0.1)</f>
        <v>31370</v>
      </c>
      <c r="I43" s="45" t="s">
        <v>118</v>
      </c>
      <c r="J43" s="45">
        <v>1</v>
      </c>
      <c r="K43" s="45" t="s">
        <v>111</v>
      </c>
      <c r="L43" s="45">
        <v>10</v>
      </c>
      <c r="M43" s="45" t="s">
        <v>120</v>
      </c>
      <c r="N43" s="45">
        <v>11</v>
      </c>
      <c r="O43" s="45" t="s">
        <v>100</v>
      </c>
      <c r="P43" s="46">
        <f t="shared" si="4"/>
        <v>3450700</v>
      </c>
    </row>
    <row r="44" spans="1:16" x14ac:dyDescent="0.3">
      <c r="A44" s="212"/>
      <c r="B44" s="218"/>
      <c r="C44" s="218"/>
      <c r="D44" s="212"/>
      <c r="E44" s="225"/>
      <c r="F44" s="226"/>
      <c r="G44" s="251"/>
      <c r="H44" s="136">
        <f>ROUNDDOWN(((H13+140000+(H13*10%)+50000)/209*1.5),-0.1)</f>
        <v>26721</v>
      </c>
      <c r="I44" s="45" t="s">
        <v>118</v>
      </c>
      <c r="J44" s="45">
        <v>1</v>
      </c>
      <c r="K44" s="45" t="s">
        <v>111</v>
      </c>
      <c r="L44" s="45">
        <v>10</v>
      </c>
      <c r="M44" s="45" t="s">
        <v>120</v>
      </c>
      <c r="N44" s="45">
        <v>7</v>
      </c>
      <c r="O44" s="45" t="s">
        <v>100</v>
      </c>
      <c r="P44" s="46">
        <f t="shared" si="4"/>
        <v>1870470</v>
      </c>
    </row>
    <row r="45" spans="1:16" x14ac:dyDescent="0.3">
      <c r="A45" s="212"/>
      <c r="B45" s="218"/>
      <c r="C45" s="218"/>
      <c r="D45" s="212"/>
      <c r="E45" s="225"/>
      <c r="F45" s="226"/>
      <c r="G45" s="251"/>
      <c r="H45" s="136">
        <f>ROUNDDOWN(((H14+140000+(H14*10%)+50000)/209*1.5),-0.1)</f>
        <v>27139</v>
      </c>
      <c r="I45" s="45" t="s">
        <v>118</v>
      </c>
      <c r="J45" s="45">
        <v>1</v>
      </c>
      <c r="K45" s="45" t="s">
        <v>111</v>
      </c>
      <c r="L45" s="45">
        <v>10</v>
      </c>
      <c r="M45" s="45" t="s">
        <v>120</v>
      </c>
      <c r="N45" s="45">
        <v>5</v>
      </c>
      <c r="O45" s="45" t="s">
        <v>100</v>
      </c>
      <c r="P45" s="46">
        <f t="shared" si="4"/>
        <v>1356950</v>
      </c>
    </row>
    <row r="46" spans="1:16" x14ac:dyDescent="0.3">
      <c r="A46" s="212"/>
      <c r="B46" s="218"/>
      <c r="C46" s="218"/>
      <c r="D46" s="212"/>
      <c r="E46" s="225"/>
      <c r="F46" s="226"/>
      <c r="G46" s="251"/>
      <c r="H46" s="136">
        <f>ROUNDDOWN(((H15+140000+(H15*10%)+50000)/209*1.5),-0.1)</f>
        <v>24992</v>
      </c>
      <c r="I46" s="45" t="s">
        <v>118</v>
      </c>
      <c r="J46" s="45">
        <v>1</v>
      </c>
      <c r="K46" s="45" t="s">
        <v>111</v>
      </c>
      <c r="L46" s="45">
        <v>10</v>
      </c>
      <c r="M46" s="45" t="s">
        <v>120</v>
      </c>
      <c r="N46" s="45">
        <v>6</v>
      </c>
      <c r="O46" s="45" t="s">
        <v>100</v>
      </c>
      <c r="P46" s="46">
        <f t="shared" si="4"/>
        <v>1499520</v>
      </c>
    </row>
    <row r="47" spans="1:16" x14ac:dyDescent="0.3">
      <c r="A47" s="212"/>
      <c r="B47" s="218"/>
      <c r="C47" s="218"/>
      <c r="D47" s="212"/>
      <c r="E47" s="225"/>
      <c r="F47" s="226"/>
      <c r="G47" s="252"/>
      <c r="H47" s="136">
        <f>ROUNDDOWN(((H16+140000+(H16*10%)+50000)/209*1.5),-0.1)</f>
        <v>25466</v>
      </c>
      <c r="I47" s="45" t="s">
        <v>118</v>
      </c>
      <c r="J47" s="45">
        <v>1</v>
      </c>
      <c r="K47" s="45" t="s">
        <v>111</v>
      </c>
      <c r="L47" s="45">
        <v>10</v>
      </c>
      <c r="M47" s="45" t="s">
        <v>120</v>
      </c>
      <c r="N47" s="45">
        <v>6</v>
      </c>
      <c r="O47" s="45" t="s">
        <v>101</v>
      </c>
      <c r="P47" s="46">
        <f>H47*J47*L47*N47</f>
        <v>1527960</v>
      </c>
    </row>
    <row r="48" spans="1:16" x14ac:dyDescent="0.3">
      <c r="A48" s="212"/>
      <c r="B48" s="218"/>
      <c r="C48" s="218"/>
      <c r="D48" s="64" t="s">
        <v>121</v>
      </c>
      <c r="E48" s="114">
        <v>0</v>
      </c>
      <c r="F48" s="115">
        <f>P48</f>
        <v>2400000</v>
      </c>
      <c r="G48" s="51" t="s">
        <v>121</v>
      </c>
      <c r="H48" s="211">
        <v>200000</v>
      </c>
      <c r="I48" s="211"/>
      <c r="J48" s="211"/>
      <c r="K48" s="37" t="s">
        <v>99</v>
      </c>
      <c r="L48" s="37">
        <v>1</v>
      </c>
      <c r="M48" s="37" t="s">
        <v>111</v>
      </c>
      <c r="N48" s="37">
        <v>12</v>
      </c>
      <c r="O48" s="37" t="s">
        <v>114</v>
      </c>
      <c r="P48" s="38">
        <f>H48*L48*N48</f>
        <v>2400000</v>
      </c>
    </row>
    <row r="49" spans="1:16" hidden="1" x14ac:dyDescent="0.3">
      <c r="A49" s="212"/>
      <c r="B49" s="218"/>
      <c r="C49" s="218"/>
      <c r="D49" s="64" t="s">
        <v>122</v>
      </c>
      <c r="E49" s="114">
        <v>0</v>
      </c>
      <c r="F49" s="115">
        <f>P49</f>
        <v>0</v>
      </c>
      <c r="G49" s="54" t="s">
        <v>123</v>
      </c>
      <c r="H49" s="207"/>
      <c r="I49" s="207"/>
      <c r="J49" s="207"/>
      <c r="K49" s="45" t="s">
        <v>99</v>
      </c>
      <c r="L49" s="45">
        <v>0</v>
      </c>
      <c r="M49" s="45" t="s">
        <v>111</v>
      </c>
      <c r="N49" s="45">
        <v>0</v>
      </c>
      <c r="O49" s="45" t="s">
        <v>100</v>
      </c>
      <c r="P49" s="46">
        <f>H49*L49*N49</f>
        <v>0</v>
      </c>
    </row>
    <row r="50" spans="1:16" x14ac:dyDescent="0.3">
      <c r="A50" s="212"/>
      <c r="B50" s="218"/>
      <c r="C50" s="218"/>
      <c r="D50" s="64" t="s">
        <v>124</v>
      </c>
      <c r="E50" s="114">
        <v>132713300</v>
      </c>
      <c r="F50" s="115">
        <f>P50</f>
        <v>145973448</v>
      </c>
      <c r="G50" s="51" t="s">
        <v>124</v>
      </c>
      <c r="H50" s="211">
        <v>76506</v>
      </c>
      <c r="I50" s="211"/>
      <c r="J50" s="211"/>
      <c r="K50" s="37" t="s">
        <v>99</v>
      </c>
      <c r="L50" s="37">
        <v>159</v>
      </c>
      <c r="M50" s="37" t="s">
        <v>111</v>
      </c>
      <c r="N50" s="37">
        <v>12</v>
      </c>
      <c r="O50" s="37" t="s">
        <v>100</v>
      </c>
      <c r="P50" s="38">
        <f>H50*N50*L50</f>
        <v>145973448</v>
      </c>
    </row>
    <row r="51" spans="1:16" x14ac:dyDescent="0.3">
      <c r="A51" s="212"/>
      <c r="B51" s="218"/>
      <c r="C51" s="218"/>
      <c r="D51" s="64" t="s">
        <v>125</v>
      </c>
      <c r="E51" s="114">
        <v>4155990</v>
      </c>
      <c r="F51" s="115">
        <f>P51</f>
        <v>0</v>
      </c>
      <c r="G51" s="51"/>
      <c r="H51" s="211"/>
      <c r="I51" s="211"/>
      <c r="J51" s="211"/>
      <c r="K51" s="37"/>
      <c r="L51" s="37"/>
      <c r="M51" s="37"/>
      <c r="N51" s="37"/>
      <c r="O51" s="37"/>
      <c r="P51" s="38">
        <f>H51*L51*N51</f>
        <v>0</v>
      </c>
    </row>
    <row r="52" spans="1:16" x14ac:dyDescent="0.3">
      <c r="A52" s="212"/>
      <c r="B52" s="218"/>
      <c r="C52" s="218"/>
      <c r="D52" s="212" t="s">
        <v>126</v>
      </c>
      <c r="E52" s="225">
        <v>13144315</v>
      </c>
      <c r="F52" s="226">
        <f>P52</f>
        <v>14767920</v>
      </c>
      <c r="G52" s="44" t="s">
        <v>126</v>
      </c>
      <c r="H52" s="45"/>
      <c r="I52" s="45"/>
      <c r="J52" s="45"/>
      <c r="K52" s="45"/>
      <c r="L52" s="45"/>
      <c r="M52" s="45"/>
      <c r="N52" s="45"/>
      <c r="O52" s="45"/>
      <c r="P52" s="46">
        <f>SUM(P53:P54)</f>
        <v>14767920</v>
      </c>
    </row>
    <row r="53" spans="1:16" x14ac:dyDescent="0.3">
      <c r="A53" s="212"/>
      <c r="B53" s="218"/>
      <c r="C53" s="218"/>
      <c r="D53" s="212"/>
      <c r="E53" s="225"/>
      <c r="F53" s="226"/>
      <c r="G53" s="251"/>
      <c r="H53" s="207">
        <v>10320</v>
      </c>
      <c r="I53" s="207"/>
      <c r="J53" s="207"/>
      <c r="K53" s="45" t="s">
        <v>278</v>
      </c>
      <c r="L53" s="45">
        <v>9</v>
      </c>
      <c r="M53" s="128" t="s">
        <v>120</v>
      </c>
      <c r="N53" s="45">
        <v>159</v>
      </c>
      <c r="O53" s="45" t="s">
        <v>277</v>
      </c>
      <c r="P53" s="46">
        <f>H53*L53*N53</f>
        <v>14767920</v>
      </c>
    </row>
    <row r="54" spans="1:16" hidden="1" x14ac:dyDescent="0.3">
      <c r="A54" s="212"/>
      <c r="B54" s="218"/>
      <c r="C54" s="218"/>
      <c r="D54" s="212"/>
      <c r="E54" s="225"/>
      <c r="F54" s="226"/>
      <c r="G54" s="252"/>
      <c r="H54" s="40"/>
      <c r="I54" s="40"/>
      <c r="J54" s="40"/>
      <c r="K54" s="40"/>
      <c r="L54" s="40"/>
      <c r="M54" s="40"/>
      <c r="N54" s="40"/>
      <c r="O54" s="40"/>
      <c r="P54" s="48">
        <f>H54*J54*L54*N54</f>
        <v>0</v>
      </c>
    </row>
    <row r="55" spans="1:16" x14ac:dyDescent="0.3">
      <c r="A55" s="212"/>
      <c r="B55" s="218"/>
      <c r="C55" s="218"/>
      <c r="D55" s="64" t="s">
        <v>127</v>
      </c>
      <c r="E55" s="114">
        <v>431224780</v>
      </c>
      <c r="F55" s="115">
        <f>P55</f>
        <v>476217792</v>
      </c>
      <c r="G55" s="55" t="s">
        <v>127</v>
      </c>
      <c r="H55" s="211">
        <v>2076</v>
      </c>
      <c r="I55" s="211"/>
      <c r="J55" s="211"/>
      <c r="K55" s="42" t="s">
        <v>278</v>
      </c>
      <c r="L55" s="42"/>
      <c r="M55" s="42"/>
      <c r="N55" s="125">
        <v>229392</v>
      </c>
      <c r="O55" s="125" t="s">
        <v>103</v>
      </c>
      <c r="P55" s="43">
        <f>H55*N55</f>
        <v>476217792</v>
      </c>
    </row>
    <row r="56" spans="1:16" x14ac:dyDescent="0.3">
      <c r="A56" s="212"/>
      <c r="B56" s="218"/>
      <c r="C56" s="218"/>
      <c r="D56" s="213" t="s">
        <v>286</v>
      </c>
      <c r="E56" s="222">
        <v>152111491</v>
      </c>
      <c r="F56" s="253">
        <f>P56</f>
        <v>170034684</v>
      </c>
      <c r="G56" s="41" t="s">
        <v>287</v>
      </c>
      <c r="H56" s="45"/>
      <c r="I56" s="45"/>
      <c r="J56" s="45"/>
      <c r="K56" s="42"/>
      <c r="L56" s="42"/>
      <c r="M56" s="42"/>
      <c r="N56" s="42"/>
      <c r="O56" s="42"/>
      <c r="P56" s="43">
        <f>P57+P58</f>
        <v>170034684</v>
      </c>
    </row>
    <row r="57" spans="1:16" x14ac:dyDescent="0.3">
      <c r="A57" s="212"/>
      <c r="B57" s="218"/>
      <c r="C57" s="218"/>
      <c r="D57" s="218"/>
      <c r="E57" s="223"/>
      <c r="F57" s="254"/>
      <c r="G57" s="256"/>
      <c r="H57" s="207">
        <v>557</v>
      </c>
      <c r="I57" s="207"/>
      <c r="J57" s="207"/>
      <c r="K57" s="45" t="s">
        <v>99</v>
      </c>
      <c r="L57" s="45"/>
      <c r="M57" s="45"/>
      <c r="N57" s="128">
        <v>197277</v>
      </c>
      <c r="O57" s="128" t="s">
        <v>103</v>
      </c>
      <c r="P57" s="46">
        <f>H57*N57</f>
        <v>109883289</v>
      </c>
    </row>
    <row r="58" spans="1:16" x14ac:dyDescent="0.3">
      <c r="A58" s="212"/>
      <c r="B58" s="218"/>
      <c r="C58" s="218"/>
      <c r="D58" s="214"/>
      <c r="E58" s="224"/>
      <c r="F58" s="255"/>
      <c r="G58" s="257"/>
      <c r="H58" s="208">
        <v>1873</v>
      </c>
      <c r="I58" s="208"/>
      <c r="J58" s="208"/>
      <c r="K58" s="40" t="s">
        <v>99</v>
      </c>
      <c r="L58" s="40"/>
      <c r="M58" s="40"/>
      <c r="N58" s="123">
        <v>32115</v>
      </c>
      <c r="O58" s="123" t="s">
        <v>128</v>
      </c>
      <c r="P58" s="48">
        <f>H58*N58</f>
        <v>60151395</v>
      </c>
    </row>
    <row r="59" spans="1:16" x14ac:dyDescent="0.3">
      <c r="A59" s="212"/>
      <c r="B59" s="218"/>
      <c r="C59" s="218"/>
      <c r="D59" s="64" t="s">
        <v>129</v>
      </c>
      <c r="E59" s="114">
        <v>15284250</v>
      </c>
      <c r="F59" s="115">
        <f>P59</f>
        <v>18000000</v>
      </c>
      <c r="G59" s="36" t="s">
        <v>129</v>
      </c>
      <c r="H59" s="249">
        <v>1500000</v>
      </c>
      <c r="I59" s="249"/>
      <c r="J59" s="249"/>
      <c r="K59" s="37" t="s">
        <v>135</v>
      </c>
      <c r="L59" s="37"/>
      <c r="M59" s="37"/>
      <c r="N59" s="56">
        <v>12</v>
      </c>
      <c r="O59" s="37" t="s">
        <v>101</v>
      </c>
      <c r="P59" s="38">
        <f>H59*N59</f>
        <v>18000000</v>
      </c>
    </row>
    <row r="60" spans="1:16" x14ac:dyDescent="0.3">
      <c r="A60" s="212"/>
      <c r="B60" s="218"/>
      <c r="C60" s="214"/>
      <c r="D60" s="65" t="s">
        <v>130</v>
      </c>
      <c r="E60" s="110">
        <v>1695000</v>
      </c>
      <c r="F60" s="115">
        <f>P60</f>
        <v>1800000</v>
      </c>
      <c r="G60" s="47" t="s">
        <v>130</v>
      </c>
      <c r="H60" s="250">
        <v>150000</v>
      </c>
      <c r="I60" s="250"/>
      <c r="J60" s="250"/>
      <c r="K60" s="124" t="s">
        <v>135</v>
      </c>
      <c r="L60" s="40"/>
      <c r="M60" s="40"/>
      <c r="N60" s="57">
        <v>12</v>
      </c>
      <c r="O60" s="40" t="s">
        <v>101</v>
      </c>
      <c r="P60" s="48">
        <f>H60*N60</f>
        <v>1800000</v>
      </c>
    </row>
    <row r="61" spans="1:16" x14ac:dyDescent="0.3">
      <c r="A61" s="212"/>
      <c r="B61" s="218"/>
      <c r="C61" s="213" t="s">
        <v>131</v>
      </c>
      <c r="D61" s="213" t="s">
        <v>131</v>
      </c>
      <c r="E61" s="222">
        <v>352021337</v>
      </c>
      <c r="F61" s="219">
        <f>P61</f>
        <v>381511691.83439994</v>
      </c>
      <c r="G61" s="41" t="s">
        <v>131</v>
      </c>
      <c r="H61" s="125"/>
      <c r="I61" s="125"/>
      <c r="J61" s="58"/>
      <c r="K61" s="58"/>
      <c r="L61" s="125"/>
      <c r="M61" s="125"/>
      <c r="N61" s="125"/>
      <c r="O61" s="125"/>
      <c r="P61" s="43">
        <f>P62+P63</f>
        <v>381511691.83439994</v>
      </c>
    </row>
    <row r="62" spans="1:16" x14ac:dyDescent="0.3">
      <c r="A62" s="212"/>
      <c r="B62" s="218"/>
      <c r="C62" s="218"/>
      <c r="D62" s="218"/>
      <c r="E62" s="223"/>
      <c r="F62" s="220"/>
      <c r="G62" s="130" t="s">
        <v>285</v>
      </c>
      <c r="H62" s="207">
        <f>H65</f>
        <v>153166320</v>
      </c>
      <c r="I62" s="207"/>
      <c r="J62" s="207"/>
      <c r="K62" s="128" t="s">
        <v>99</v>
      </c>
      <c r="L62" s="59"/>
      <c r="M62" s="128"/>
      <c r="N62" s="59">
        <v>10.86</v>
      </c>
      <c r="O62" s="128" t="s">
        <v>133</v>
      </c>
      <c r="P62" s="46">
        <f>H62*N62%</f>
        <v>16633862.351999998</v>
      </c>
    </row>
    <row r="63" spans="1:16" x14ac:dyDescent="0.3">
      <c r="A63" s="212"/>
      <c r="B63" s="218"/>
      <c r="C63" s="214"/>
      <c r="D63" s="214"/>
      <c r="E63" s="224"/>
      <c r="F63" s="221"/>
      <c r="G63" s="131" t="s">
        <v>134</v>
      </c>
      <c r="H63" s="208">
        <f>H66</f>
        <v>3359832684</v>
      </c>
      <c r="I63" s="208"/>
      <c r="J63" s="208"/>
      <c r="K63" s="123" t="s">
        <v>135</v>
      </c>
      <c r="L63" s="60"/>
      <c r="M63" s="123"/>
      <c r="N63" s="60">
        <v>10.86</v>
      </c>
      <c r="O63" s="123" t="s">
        <v>136</v>
      </c>
      <c r="P63" s="48">
        <f>H63*N63%</f>
        <v>364877829.48239994</v>
      </c>
    </row>
    <row r="64" spans="1:16" x14ac:dyDescent="0.3">
      <c r="A64" s="212"/>
      <c r="B64" s="218"/>
      <c r="C64" s="214" t="s">
        <v>137</v>
      </c>
      <c r="D64" s="214" t="s">
        <v>137</v>
      </c>
      <c r="E64" s="224">
        <v>270120731</v>
      </c>
      <c r="F64" s="221">
        <f>P64</f>
        <v>292749917</v>
      </c>
      <c r="G64" s="44" t="s">
        <v>137</v>
      </c>
      <c r="H64" s="45"/>
      <c r="I64" s="45"/>
      <c r="J64" s="45"/>
      <c r="K64" s="45"/>
      <c r="L64" s="45"/>
      <c r="M64" s="45"/>
      <c r="N64" s="45"/>
      <c r="O64" s="45"/>
      <c r="P64" s="46">
        <f>SUM(P65:P66)</f>
        <v>292749917</v>
      </c>
    </row>
    <row r="65" spans="1:16" x14ac:dyDescent="0.3">
      <c r="A65" s="212"/>
      <c r="B65" s="218"/>
      <c r="C65" s="212"/>
      <c r="D65" s="212"/>
      <c r="E65" s="225"/>
      <c r="F65" s="226"/>
      <c r="G65" s="44" t="s">
        <v>132</v>
      </c>
      <c r="H65" s="207">
        <f>P9+P22+P26+P33+P34+P38+P39+P40+P48</f>
        <v>153166320</v>
      </c>
      <c r="I65" s="207"/>
      <c r="J65" s="207"/>
      <c r="K65" s="45" t="s">
        <v>99</v>
      </c>
      <c r="L65" s="61"/>
      <c r="M65" s="45"/>
      <c r="N65" s="61" t="s">
        <v>138</v>
      </c>
      <c r="O65" s="45"/>
      <c r="P65" s="46">
        <f>H65/12</f>
        <v>12763860</v>
      </c>
    </row>
    <row r="66" spans="1:16" x14ac:dyDescent="0.3">
      <c r="A66" s="212"/>
      <c r="B66" s="218"/>
      <c r="C66" s="212"/>
      <c r="D66" s="212"/>
      <c r="E66" s="225"/>
      <c r="F66" s="226"/>
      <c r="G66" s="54" t="s">
        <v>134</v>
      </c>
      <c r="H66" s="208">
        <f>P17+P50+P51+P52+P55+P56+P59+P60</f>
        <v>3359832684</v>
      </c>
      <c r="I66" s="208"/>
      <c r="J66" s="208"/>
      <c r="K66" s="40" t="s">
        <v>99</v>
      </c>
      <c r="L66" s="62"/>
      <c r="M66" s="40"/>
      <c r="N66" s="62" t="s">
        <v>138</v>
      </c>
      <c r="O66" s="40"/>
      <c r="P66" s="48">
        <f>H66/12</f>
        <v>279986057</v>
      </c>
    </row>
    <row r="67" spans="1:16" x14ac:dyDescent="0.3">
      <c r="A67" s="212"/>
      <c r="B67" s="218"/>
      <c r="C67" s="212" t="s">
        <v>139</v>
      </c>
      <c r="D67" s="232" t="s">
        <v>139</v>
      </c>
      <c r="E67" s="222">
        <v>12875900</v>
      </c>
      <c r="F67" s="219">
        <f>P67</f>
        <v>11720000</v>
      </c>
      <c r="G67" s="44" t="s">
        <v>139</v>
      </c>
      <c r="H67" s="45"/>
      <c r="I67" s="45"/>
      <c r="J67" s="45"/>
      <c r="K67" s="45"/>
      <c r="L67" s="45"/>
      <c r="M67" s="45"/>
      <c r="N67" s="45"/>
      <c r="O67" s="45"/>
      <c r="P67" s="46">
        <f>SUM(P68:P72)</f>
        <v>11720000</v>
      </c>
    </row>
    <row r="68" spans="1:16" x14ac:dyDescent="0.3">
      <c r="A68" s="212"/>
      <c r="B68" s="218"/>
      <c r="C68" s="212"/>
      <c r="D68" s="233"/>
      <c r="E68" s="223"/>
      <c r="F68" s="220"/>
      <c r="G68" s="44" t="s">
        <v>257</v>
      </c>
      <c r="H68" s="207">
        <v>400000</v>
      </c>
      <c r="I68" s="207"/>
      <c r="J68" s="207"/>
      <c r="K68" s="45" t="s">
        <v>99</v>
      </c>
      <c r="L68" s="45">
        <v>3</v>
      </c>
      <c r="M68" s="45" t="s">
        <v>111</v>
      </c>
      <c r="N68" s="45">
        <v>1</v>
      </c>
      <c r="O68" s="45" t="s">
        <v>114</v>
      </c>
      <c r="P68" s="46">
        <f>H68*L68*N68</f>
        <v>1200000</v>
      </c>
    </row>
    <row r="69" spans="1:16" x14ac:dyDescent="0.3">
      <c r="A69" s="212"/>
      <c r="B69" s="218"/>
      <c r="C69" s="212"/>
      <c r="D69" s="233"/>
      <c r="E69" s="223"/>
      <c r="F69" s="220"/>
      <c r="G69" s="139" t="s">
        <v>140</v>
      </c>
      <c r="H69" s="207">
        <v>20000</v>
      </c>
      <c r="I69" s="207"/>
      <c r="J69" s="207"/>
      <c r="K69" s="136" t="s">
        <v>99</v>
      </c>
      <c r="L69" s="136">
        <v>171</v>
      </c>
      <c r="M69" s="136" t="s">
        <v>110</v>
      </c>
      <c r="N69" s="136">
        <v>1</v>
      </c>
      <c r="O69" s="136" t="s">
        <v>114</v>
      </c>
      <c r="P69" s="46">
        <f>H69*L69*N69</f>
        <v>3420000</v>
      </c>
    </row>
    <row r="70" spans="1:16" x14ac:dyDescent="0.3">
      <c r="A70" s="212"/>
      <c r="B70" s="218"/>
      <c r="C70" s="212"/>
      <c r="D70" s="233"/>
      <c r="E70" s="223"/>
      <c r="F70" s="220"/>
      <c r="G70" s="139" t="s">
        <v>258</v>
      </c>
      <c r="H70" s="207">
        <v>35000</v>
      </c>
      <c r="I70" s="207"/>
      <c r="J70" s="207"/>
      <c r="K70" s="136" t="s">
        <v>135</v>
      </c>
      <c r="L70" s="136">
        <v>100</v>
      </c>
      <c r="M70" s="136" t="s">
        <v>110</v>
      </c>
      <c r="N70" s="136">
        <v>1</v>
      </c>
      <c r="O70" s="136" t="s">
        <v>114</v>
      </c>
      <c r="P70" s="46">
        <f>H70*L70*N70</f>
        <v>3500000</v>
      </c>
    </row>
    <row r="71" spans="1:16" x14ac:dyDescent="0.3">
      <c r="A71" s="212"/>
      <c r="B71" s="218"/>
      <c r="C71" s="212"/>
      <c r="D71" s="233"/>
      <c r="E71" s="223"/>
      <c r="F71" s="220"/>
      <c r="G71" s="145" t="s">
        <v>141</v>
      </c>
      <c r="H71" s="207">
        <v>300000</v>
      </c>
      <c r="I71" s="207"/>
      <c r="J71" s="207"/>
      <c r="K71" s="136" t="s">
        <v>135</v>
      </c>
      <c r="L71" s="136"/>
      <c r="M71" s="136"/>
      <c r="N71" s="136">
        <v>12</v>
      </c>
      <c r="O71" s="136" t="s">
        <v>101</v>
      </c>
      <c r="P71" s="46">
        <f>H71*N71</f>
        <v>3600000</v>
      </c>
    </row>
    <row r="72" spans="1:16" x14ac:dyDescent="0.3">
      <c r="A72" s="212"/>
      <c r="B72" s="214"/>
      <c r="C72" s="212"/>
      <c r="D72" s="234"/>
      <c r="E72" s="224"/>
      <c r="F72" s="221"/>
      <c r="G72" s="50" t="s">
        <v>288</v>
      </c>
      <c r="H72" s="207"/>
      <c r="I72" s="207"/>
      <c r="J72" s="207"/>
      <c r="K72" s="40"/>
      <c r="L72" s="40"/>
      <c r="M72" s="40"/>
      <c r="N72" s="40"/>
      <c r="O72" s="137"/>
      <c r="P72" s="48">
        <v>0</v>
      </c>
    </row>
    <row r="73" spans="1:16" x14ac:dyDescent="0.3">
      <c r="A73" s="212"/>
      <c r="B73" s="260" t="s">
        <v>232</v>
      </c>
      <c r="C73" s="260"/>
      <c r="D73" s="260"/>
      <c r="E73" s="39">
        <f>SUM(E74:E84)</f>
        <v>22244400</v>
      </c>
      <c r="F73" s="115">
        <f>F74+F78+F79</f>
        <v>23880000</v>
      </c>
      <c r="G73" s="36"/>
      <c r="H73" s="37"/>
      <c r="I73" s="37"/>
      <c r="J73" s="37"/>
      <c r="K73" s="37"/>
      <c r="L73" s="37"/>
      <c r="M73" s="37"/>
      <c r="N73" s="37"/>
      <c r="O73" s="37"/>
      <c r="P73" s="38">
        <f>SUM(P74,P78,P79)</f>
        <v>23880000</v>
      </c>
    </row>
    <row r="74" spans="1:16" x14ac:dyDescent="0.3">
      <c r="A74" s="212"/>
      <c r="B74" s="213" t="s">
        <v>76</v>
      </c>
      <c r="C74" s="247" t="s">
        <v>77</v>
      </c>
      <c r="D74" s="214" t="s">
        <v>142</v>
      </c>
      <c r="E74" s="222">
        <v>16039400</v>
      </c>
      <c r="F74" s="219">
        <f>P74</f>
        <v>16500000</v>
      </c>
      <c r="G74" s="41" t="s">
        <v>142</v>
      </c>
      <c r="H74" s="42"/>
      <c r="I74" s="42"/>
      <c r="J74" s="42"/>
      <c r="K74" s="42"/>
      <c r="L74" s="42"/>
      <c r="M74" s="42"/>
      <c r="N74" s="42"/>
      <c r="O74" s="42"/>
      <c r="P74" s="43">
        <f>SUM(P75:P77)</f>
        <v>16500000</v>
      </c>
    </row>
    <row r="75" spans="1:16" x14ac:dyDescent="0.3">
      <c r="A75" s="212"/>
      <c r="B75" s="218"/>
      <c r="C75" s="247"/>
      <c r="D75" s="212"/>
      <c r="E75" s="223"/>
      <c r="F75" s="220"/>
      <c r="G75" s="49" t="s">
        <v>143</v>
      </c>
      <c r="H75" s="207">
        <v>50000</v>
      </c>
      <c r="I75" s="207"/>
      <c r="J75" s="207"/>
      <c r="K75" s="45" t="s">
        <v>99</v>
      </c>
      <c r="L75" s="45">
        <v>3</v>
      </c>
      <c r="M75" s="45" t="s">
        <v>111</v>
      </c>
      <c r="N75" s="45">
        <v>2</v>
      </c>
      <c r="O75" s="45" t="s">
        <v>114</v>
      </c>
      <c r="P75" s="46">
        <f>H75*L75*N75</f>
        <v>300000</v>
      </c>
    </row>
    <row r="76" spans="1:16" x14ac:dyDescent="0.3">
      <c r="A76" s="212"/>
      <c r="B76" s="218"/>
      <c r="C76" s="247"/>
      <c r="D76" s="212"/>
      <c r="E76" s="223"/>
      <c r="F76" s="220"/>
      <c r="G76" s="49" t="s">
        <v>144</v>
      </c>
      <c r="H76" s="207">
        <v>50000</v>
      </c>
      <c r="I76" s="207"/>
      <c r="J76" s="207"/>
      <c r="K76" s="45" t="s">
        <v>99</v>
      </c>
      <c r="L76" s="45">
        <v>3</v>
      </c>
      <c r="M76" s="45" t="s">
        <v>111</v>
      </c>
      <c r="N76" s="45">
        <v>2</v>
      </c>
      <c r="O76" s="45" t="s">
        <v>114</v>
      </c>
      <c r="P76" s="46">
        <f>H76*L76*N76</f>
        <v>300000</v>
      </c>
    </row>
    <row r="77" spans="1:16" x14ac:dyDescent="0.3">
      <c r="A77" s="212"/>
      <c r="B77" s="218"/>
      <c r="C77" s="247"/>
      <c r="D77" s="212"/>
      <c r="E77" s="224"/>
      <c r="F77" s="221"/>
      <c r="G77" s="47" t="s">
        <v>145</v>
      </c>
      <c r="H77" s="208">
        <v>50000</v>
      </c>
      <c r="I77" s="208"/>
      <c r="J77" s="208"/>
      <c r="K77" s="40" t="s">
        <v>99</v>
      </c>
      <c r="L77" s="40">
        <v>159</v>
      </c>
      <c r="M77" s="40" t="s">
        <v>111</v>
      </c>
      <c r="N77" s="40">
        <v>2</v>
      </c>
      <c r="O77" s="40" t="s">
        <v>114</v>
      </c>
      <c r="P77" s="48">
        <f>H77*L77*N77</f>
        <v>15900000</v>
      </c>
    </row>
    <row r="78" spans="1:16" x14ac:dyDescent="0.3">
      <c r="A78" s="212"/>
      <c r="B78" s="218"/>
      <c r="C78" s="247"/>
      <c r="D78" s="129" t="s">
        <v>146</v>
      </c>
      <c r="E78" s="127">
        <v>1000000</v>
      </c>
      <c r="F78" s="126">
        <f>P78</f>
        <v>1000000</v>
      </c>
      <c r="G78" s="36" t="s">
        <v>146</v>
      </c>
      <c r="H78" s="211">
        <v>100000</v>
      </c>
      <c r="I78" s="211"/>
      <c r="J78" s="211"/>
      <c r="K78" s="124" t="s">
        <v>99</v>
      </c>
      <c r="L78" s="124"/>
      <c r="M78" s="124"/>
      <c r="N78" s="124">
        <v>10</v>
      </c>
      <c r="O78" s="124" t="s">
        <v>114</v>
      </c>
      <c r="P78" s="38">
        <v>1000000</v>
      </c>
    </row>
    <row r="79" spans="1:16" x14ac:dyDescent="0.3">
      <c r="A79" s="212"/>
      <c r="B79" s="218"/>
      <c r="C79" s="246" t="s">
        <v>147</v>
      </c>
      <c r="D79" s="213" t="s">
        <v>147</v>
      </c>
      <c r="E79" s="222">
        <v>5205000</v>
      </c>
      <c r="F79" s="219">
        <f>P79</f>
        <v>6380000</v>
      </c>
      <c r="G79" s="44" t="s">
        <v>147</v>
      </c>
      <c r="H79" s="45"/>
      <c r="I79" s="45"/>
      <c r="J79" s="45"/>
      <c r="K79" s="45"/>
      <c r="L79" s="45"/>
      <c r="M79" s="45"/>
      <c r="N79" s="45"/>
      <c r="O79" s="45"/>
      <c r="P79" s="46">
        <f>SUM(P80,P83,P84,P85)</f>
        <v>6380000</v>
      </c>
    </row>
    <row r="80" spans="1:16" x14ac:dyDescent="0.3">
      <c r="A80" s="212"/>
      <c r="B80" s="218"/>
      <c r="C80" s="247"/>
      <c r="D80" s="218"/>
      <c r="E80" s="223"/>
      <c r="F80" s="220"/>
      <c r="G80" s="44" t="s">
        <v>148</v>
      </c>
      <c r="H80" s="45"/>
      <c r="I80" s="45"/>
      <c r="J80" s="45"/>
      <c r="K80" s="45"/>
      <c r="L80" s="45"/>
      <c r="M80" s="45"/>
      <c r="N80" s="45"/>
      <c r="O80" s="45"/>
      <c r="P80" s="46">
        <f>SUM(P81:P82)</f>
        <v>3080000</v>
      </c>
    </row>
    <row r="81" spans="1:16" x14ac:dyDescent="0.3">
      <c r="A81" s="212"/>
      <c r="B81" s="218"/>
      <c r="C81" s="247"/>
      <c r="D81" s="218"/>
      <c r="E81" s="223"/>
      <c r="F81" s="220"/>
      <c r="G81" s="44" t="s">
        <v>149</v>
      </c>
      <c r="H81" s="207">
        <v>100000</v>
      </c>
      <c r="I81" s="207"/>
      <c r="J81" s="207"/>
      <c r="K81" s="45" t="s">
        <v>99</v>
      </c>
      <c r="L81" s="45">
        <v>5</v>
      </c>
      <c r="M81" s="45" t="s">
        <v>111</v>
      </c>
      <c r="N81" s="45">
        <v>4</v>
      </c>
      <c r="O81" s="45" t="s">
        <v>114</v>
      </c>
      <c r="P81" s="46">
        <f>H81*L81*N81</f>
        <v>2000000</v>
      </c>
    </row>
    <row r="82" spans="1:16" x14ac:dyDescent="0.3">
      <c r="A82" s="212"/>
      <c r="B82" s="218"/>
      <c r="C82" s="247"/>
      <c r="D82" s="218"/>
      <c r="E82" s="223"/>
      <c r="F82" s="220"/>
      <c r="G82" s="44" t="s">
        <v>150</v>
      </c>
      <c r="H82" s="207">
        <v>30000</v>
      </c>
      <c r="I82" s="207"/>
      <c r="J82" s="207"/>
      <c r="K82" s="45" t="s">
        <v>99</v>
      </c>
      <c r="L82" s="45">
        <v>9</v>
      </c>
      <c r="M82" s="45" t="s">
        <v>259</v>
      </c>
      <c r="N82" s="45">
        <v>4</v>
      </c>
      <c r="O82" s="45" t="s">
        <v>114</v>
      </c>
      <c r="P82" s="46">
        <f>H82*L82*N82</f>
        <v>1080000</v>
      </c>
    </row>
    <row r="83" spans="1:16" x14ac:dyDescent="0.3">
      <c r="A83" s="212"/>
      <c r="B83" s="218"/>
      <c r="C83" s="247"/>
      <c r="D83" s="218"/>
      <c r="E83" s="223"/>
      <c r="F83" s="220"/>
      <c r="G83" s="44" t="s">
        <v>151</v>
      </c>
      <c r="H83" s="207">
        <v>100000</v>
      </c>
      <c r="I83" s="207"/>
      <c r="J83" s="207"/>
      <c r="K83" s="45" t="s">
        <v>99</v>
      </c>
      <c r="L83" s="45">
        <v>3</v>
      </c>
      <c r="M83" s="82" t="s">
        <v>259</v>
      </c>
      <c r="N83" s="45">
        <v>1</v>
      </c>
      <c r="O83" s="45" t="s">
        <v>114</v>
      </c>
      <c r="P83" s="46">
        <f>H83*L83*N83</f>
        <v>300000</v>
      </c>
    </row>
    <row r="84" spans="1:16" x14ac:dyDescent="0.3">
      <c r="A84" s="212"/>
      <c r="B84" s="218"/>
      <c r="C84" s="247"/>
      <c r="D84" s="218"/>
      <c r="E84" s="223"/>
      <c r="F84" s="220"/>
      <c r="G84" s="83" t="s">
        <v>152</v>
      </c>
      <c r="H84" s="207">
        <v>1000000</v>
      </c>
      <c r="I84" s="207"/>
      <c r="J84" s="207"/>
      <c r="K84" s="82" t="s">
        <v>261</v>
      </c>
      <c r="L84" s="82"/>
      <c r="M84" s="82"/>
      <c r="N84" s="82">
        <v>1</v>
      </c>
      <c r="O84" s="82" t="s">
        <v>114</v>
      </c>
      <c r="P84" s="46">
        <f>H84*N84</f>
        <v>1000000</v>
      </c>
    </row>
    <row r="85" spans="1:16" x14ac:dyDescent="0.3">
      <c r="A85" s="212"/>
      <c r="B85" s="214"/>
      <c r="C85" s="248"/>
      <c r="D85" s="214"/>
      <c r="E85" s="224"/>
      <c r="F85" s="221"/>
      <c r="G85" s="85" t="s">
        <v>260</v>
      </c>
      <c r="H85" s="208">
        <v>50000</v>
      </c>
      <c r="I85" s="208"/>
      <c r="J85" s="208"/>
      <c r="K85" s="81" t="s">
        <v>261</v>
      </c>
      <c r="L85" s="81">
        <v>10</v>
      </c>
      <c r="M85" s="81" t="s">
        <v>259</v>
      </c>
      <c r="N85" s="81">
        <v>4</v>
      </c>
      <c r="O85" s="81" t="s">
        <v>262</v>
      </c>
      <c r="P85" s="48">
        <f>H85*L85*N85</f>
        <v>2000000</v>
      </c>
    </row>
    <row r="86" spans="1:16" x14ac:dyDescent="0.3">
      <c r="A86" s="212"/>
      <c r="B86" s="260" t="s">
        <v>153</v>
      </c>
      <c r="C86" s="260"/>
      <c r="D86" s="260"/>
      <c r="E86" s="39">
        <f>SUM(E87:E103)</f>
        <v>26633416</v>
      </c>
      <c r="F86" s="115">
        <f>F87+F88+F97+F100</f>
        <v>33947600</v>
      </c>
      <c r="G86" s="36"/>
      <c r="H86" s="37"/>
      <c r="I86" s="37"/>
      <c r="J86" s="37"/>
      <c r="K86" s="37"/>
      <c r="L86" s="37"/>
      <c r="M86" s="37"/>
      <c r="N86" s="37"/>
      <c r="O86" s="37"/>
      <c r="P86" s="38">
        <f>SUM(P87,P88,P97,P100)</f>
        <v>33947600</v>
      </c>
    </row>
    <row r="87" spans="1:16" x14ac:dyDescent="0.3">
      <c r="A87" s="212"/>
      <c r="B87" s="218" t="s">
        <v>81</v>
      </c>
      <c r="C87" s="133" t="s">
        <v>82</v>
      </c>
      <c r="D87" s="133" t="s">
        <v>82</v>
      </c>
      <c r="E87" s="114">
        <v>157000</v>
      </c>
      <c r="F87" s="115">
        <f>P87</f>
        <v>120000</v>
      </c>
      <c r="G87" s="36" t="s">
        <v>82</v>
      </c>
      <c r="H87" s="207">
        <v>10000</v>
      </c>
      <c r="I87" s="207"/>
      <c r="J87" s="207"/>
      <c r="K87" s="37" t="s">
        <v>99</v>
      </c>
      <c r="L87" s="37">
        <v>1</v>
      </c>
      <c r="M87" s="37" t="s">
        <v>154</v>
      </c>
      <c r="N87" s="37">
        <v>12</v>
      </c>
      <c r="O87" s="37" t="s">
        <v>101</v>
      </c>
      <c r="P87" s="38">
        <f>H87*L87*N87</f>
        <v>120000</v>
      </c>
    </row>
    <row r="88" spans="1:16" x14ac:dyDescent="0.3">
      <c r="A88" s="212"/>
      <c r="B88" s="218"/>
      <c r="C88" s="213" t="s">
        <v>155</v>
      </c>
      <c r="D88" s="213" t="s">
        <v>155</v>
      </c>
      <c r="E88" s="222">
        <v>19861766</v>
      </c>
      <c r="F88" s="219">
        <f>P88</f>
        <v>26508000</v>
      </c>
      <c r="G88" s="55" t="s">
        <v>155</v>
      </c>
      <c r="H88" s="80"/>
      <c r="I88" s="80"/>
      <c r="J88" s="80"/>
      <c r="K88" s="80"/>
      <c r="L88" s="80"/>
      <c r="M88" s="80"/>
      <c r="N88" s="80"/>
      <c r="O88" s="80"/>
      <c r="P88" s="43">
        <f>SUM(P89:P96)</f>
        <v>26508000</v>
      </c>
    </row>
    <row r="89" spans="1:16" x14ac:dyDescent="0.3">
      <c r="A89" s="212"/>
      <c r="B89" s="218"/>
      <c r="C89" s="218"/>
      <c r="D89" s="218"/>
      <c r="E89" s="223"/>
      <c r="F89" s="220"/>
      <c r="G89" s="83" t="s">
        <v>156</v>
      </c>
      <c r="H89" s="207">
        <v>6000000</v>
      </c>
      <c r="I89" s="207"/>
      <c r="J89" s="207"/>
      <c r="K89" s="82" t="s">
        <v>99</v>
      </c>
      <c r="L89" s="82"/>
      <c r="M89" s="82"/>
      <c r="N89" s="82">
        <v>1</v>
      </c>
      <c r="O89" s="82" t="s">
        <v>114</v>
      </c>
      <c r="P89" s="46">
        <f>H89*N89</f>
        <v>6000000</v>
      </c>
    </row>
    <row r="90" spans="1:16" x14ac:dyDescent="0.3">
      <c r="A90" s="212"/>
      <c r="B90" s="218"/>
      <c r="C90" s="218"/>
      <c r="D90" s="218"/>
      <c r="E90" s="223"/>
      <c r="F90" s="220"/>
      <c r="G90" s="83" t="s">
        <v>157</v>
      </c>
      <c r="H90" s="207">
        <v>60000</v>
      </c>
      <c r="I90" s="207"/>
      <c r="J90" s="207"/>
      <c r="K90" s="82" t="s">
        <v>99</v>
      </c>
      <c r="L90" s="82"/>
      <c r="M90" s="82"/>
      <c r="N90" s="82">
        <v>12</v>
      </c>
      <c r="O90" s="82" t="s">
        <v>100</v>
      </c>
      <c r="P90" s="46">
        <f>H90*N90</f>
        <v>720000</v>
      </c>
    </row>
    <row r="91" spans="1:16" x14ac:dyDescent="0.3">
      <c r="A91" s="212"/>
      <c r="B91" s="218"/>
      <c r="C91" s="218"/>
      <c r="D91" s="218"/>
      <c r="E91" s="223"/>
      <c r="F91" s="220"/>
      <c r="G91" s="83" t="s">
        <v>158</v>
      </c>
      <c r="H91" s="207">
        <v>500000</v>
      </c>
      <c r="I91" s="207"/>
      <c r="J91" s="207"/>
      <c r="K91" s="82" t="s">
        <v>99</v>
      </c>
      <c r="L91" s="82">
        <v>1</v>
      </c>
      <c r="M91" s="82" t="s">
        <v>159</v>
      </c>
      <c r="N91" s="82">
        <v>12</v>
      </c>
      <c r="O91" s="82" t="s">
        <v>100</v>
      </c>
      <c r="P91" s="46">
        <f>H91*L91*N91</f>
        <v>6000000</v>
      </c>
    </row>
    <row r="92" spans="1:16" x14ac:dyDescent="0.3">
      <c r="A92" s="212"/>
      <c r="B92" s="218"/>
      <c r="C92" s="218"/>
      <c r="D92" s="218"/>
      <c r="E92" s="223"/>
      <c r="F92" s="220"/>
      <c r="G92" s="83" t="s">
        <v>160</v>
      </c>
      <c r="H92" s="207">
        <v>500000</v>
      </c>
      <c r="I92" s="207"/>
      <c r="J92" s="207"/>
      <c r="K92" s="82" t="s">
        <v>99</v>
      </c>
      <c r="L92" s="82">
        <v>1</v>
      </c>
      <c r="M92" s="82" t="s">
        <v>159</v>
      </c>
      <c r="N92" s="82">
        <v>12</v>
      </c>
      <c r="O92" s="82" t="s">
        <v>100</v>
      </c>
      <c r="P92" s="46">
        <f t="shared" ref="P92:P94" si="6">H92*L92*N92</f>
        <v>6000000</v>
      </c>
    </row>
    <row r="93" spans="1:16" x14ac:dyDescent="0.3">
      <c r="A93" s="212"/>
      <c r="B93" s="218"/>
      <c r="C93" s="218"/>
      <c r="D93" s="218"/>
      <c r="E93" s="223"/>
      <c r="F93" s="220"/>
      <c r="G93" s="83" t="s">
        <v>161</v>
      </c>
      <c r="H93" s="207">
        <v>130000</v>
      </c>
      <c r="I93" s="207"/>
      <c r="J93" s="207"/>
      <c r="K93" s="82" t="s">
        <v>99</v>
      </c>
      <c r="L93" s="82">
        <v>1</v>
      </c>
      <c r="M93" s="82" t="s">
        <v>159</v>
      </c>
      <c r="N93" s="82">
        <v>12</v>
      </c>
      <c r="O93" s="82" t="s">
        <v>100</v>
      </c>
      <c r="P93" s="46">
        <f t="shared" si="6"/>
        <v>1560000</v>
      </c>
    </row>
    <row r="94" spans="1:16" x14ac:dyDescent="0.3">
      <c r="A94" s="212"/>
      <c r="B94" s="218"/>
      <c r="C94" s="218"/>
      <c r="D94" s="218"/>
      <c r="E94" s="223"/>
      <c r="F94" s="220"/>
      <c r="G94" s="83" t="s">
        <v>162</v>
      </c>
      <c r="H94" s="207">
        <v>220000</v>
      </c>
      <c r="I94" s="207"/>
      <c r="J94" s="207"/>
      <c r="K94" s="82" t="s">
        <v>99</v>
      </c>
      <c r="L94" s="82">
        <v>1</v>
      </c>
      <c r="M94" s="82" t="s">
        <v>159</v>
      </c>
      <c r="N94" s="82">
        <v>12</v>
      </c>
      <c r="O94" s="82" t="s">
        <v>100</v>
      </c>
      <c r="P94" s="46">
        <f t="shared" si="6"/>
        <v>2640000</v>
      </c>
    </row>
    <row r="95" spans="1:16" x14ac:dyDescent="0.3">
      <c r="A95" s="212"/>
      <c r="B95" s="218"/>
      <c r="C95" s="218"/>
      <c r="D95" s="218"/>
      <c r="E95" s="223"/>
      <c r="F95" s="220"/>
      <c r="G95" s="83" t="s">
        <v>163</v>
      </c>
      <c r="H95" s="207">
        <v>200000</v>
      </c>
      <c r="I95" s="207"/>
      <c r="J95" s="207"/>
      <c r="K95" s="82" t="s">
        <v>99</v>
      </c>
      <c r="L95" s="82">
        <v>1</v>
      </c>
      <c r="M95" s="82" t="s">
        <v>159</v>
      </c>
      <c r="N95" s="82">
        <v>12</v>
      </c>
      <c r="O95" s="82" t="s">
        <v>100</v>
      </c>
      <c r="P95" s="46">
        <f>H95*L95*N95</f>
        <v>2400000</v>
      </c>
    </row>
    <row r="96" spans="1:16" x14ac:dyDescent="0.3">
      <c r="A96" s="212"/>
      <c r="B96" s="218"/>
      <c r="C96" s="214"/>
      <c r="D96" s="214"/>
      <c r="E96" s="224"/>
      <c r="F96" s="221"/>
      <c r="G96" s="84" t="s">
        <v>263</v>
      </c>
      <c r="H96" s="208">
        <v>99000</v>
      </c>
      <c r="I96" s="208"/>
      <c r="J96" s="208"/>
      <c r="K96" s="81" t="s">
        <v>99</v>
      </c>
      <c r="L96" s="81">
        <v>1</v>
      </c>
      <c r="M96" s="81" t="s">
        <v>159</v>
      </c>
      <c r="N96" s="81">
        <v>12</v>
      </c>
      <c r="O96" s="81" t="s">
        <v>100</v>
      </c>
      <c r="P96" s="48">
        <f>H96*L96*N96</f>
        <v>1188000</v>
      </c>
    </row>
    <row r="97" spans="1:16" x14ac:dyDescent="0.3">
      <c r="A97" s="212"/>
      <c r="B97" s="218"/>
      <c r="C97" s="213" t="s">
        <v>164</v>
      </c>
      <c r="D97" s="213" t="s">
        <v>164</v>
      </c>
      <c r="E97" s="222">
        <v>2562510</v>
      </c>
      <c r="F97" s="219">
        <f>P97</f>
        <v>2699600</v>
      </c>
      <c r="G97" s="55" t="s">
        <v>165</v>
      </c>
      <c r="H97" s="143"/>
      <c r="I97" s="143"/>
      <c r="J97" s="143"/>
      <c r="K97" s="143"/>
      <c r="L97" s="143"/>
      <c r="M97" s="143"/>
      <c r="N97" s="143"/>
      <c r="O97" s="143"/>
      <c r="P97" s="43">
        <f>SUM(P98:P99)</f>
        <v>2699600</v>
      </c>
    </row>
    <row r="98" spans="1:16" x14ac:dyDescent="0.3">
      <c r="A98" s="212"/>
      <c r="B98" s="218"/>
      <c r="C98" s="218"/>
      <c r="D98" s="218"/>
      <c r="E98" s="223"/>
      <c r="F98" s="220"/>
      <c r="G98" s="142" t="s">
        <v>166</v>
      </c>
      <c r="H98" s="207">
        <v>1840</v>
      </c>
      <c r="I98" s="207"/>
      <c r="J98" s="207"/>
      <c r="K98" s="136" t="s">
        <v>99</v>
      </c>
      <c r="L98" s="136">
        <v>120</v>
      </c>
      <c r="M98" s="136" t="s">
        <v>167</v>
      </c>
      <c r="N98" s="136">
        <v>12</v>
      </c>
      <c r="O98" s="136" t="s">
        <v>100</v>
      </c>
      <c r="P98" s="46">
        <f>H98*L98*N98</f>
        <v>2649600</v>
      </c>
    </row>
    <row r="99" spans="1:16" x14ac:dyDescent="0.3">
      <c r="A99" s="212"/>
      <c r="B99" s="218"/>
      <c r="C99" s="214"/>
      <c r="D99" s="214"/>
      <c r="E99" s="224"/>
      <c r="F99" s="221"/>
      <c r="G99" s="140" t="s">
        <v>289</v>
      </c>
      <c r="H99" s="208">
        <v>5000</v>
      </c>
      <c r="I99" s="208"/>
      <c r="J99" s="208"/>
      <c r="K99" s="137" t="s">
        <v>99</v>
      </c>
      <c r="L99" s="137"/>
      <c r="M99" s="137"/>
      <c r="N99" s="137">
        <v>10</v>
      </c>
      <c r="O99" s="137" t="s">
        <v>290</v>
      </c>
      <c r="P99" s="48">
        <f>H99*N99</f>
        <v>50000</v>
      </c>
    </row>
    <row r="100" spans="1:16" x14ac:dyDescent="0.3">
      <c r="A100" s="212"/>
      <c r="B100" s="218"/>
      <c r="C100" s="212" t="s">
        <v>168</v>
      </c>
      <c r="D100" s="212" t="s">
        <v>168</v>
      </c>
      <c r="E100" s="225">
        <v>4052140</v>
      </c>
      <c r="F100" s="221">
        <f>P100</f>
        <v>4620000</v>
      </c>
      <c r="G100" s="44" t="s">
        <v>168</v>
      </c>
      <c r="H100" s="45"/>
      <c r="I100" s="45"/>
      <c r="J100" s="45"/>
      <c r="K100" s="45"/>
      <c r="L100" s="45"/>
      <c r="M100" s="45"/>
      <c r="N100" s="45"/>
      <c r="O100" s="45"/>
      <c r="P100" s="46">
        <f>SUM(P101:P103)</f>
        <v>4620000</v>
      </c>
    </row>
    <row r="101" spans="1:16" x14ac:dyDescent="0.3">
      <c r="A101" s="212"/>
      <c r="B101" s="218"/>
      <c r="C101" s="212"/>
      <c r="D101" s="212"/>
      <c r="E101" s="225"/>
      <c r="F101" s="226"/>
      <c r="G101" s="44" t="s">
        <v>169</v>
      </c>
      <c r="H101" s="207">
        <v>10000</v>
      </c>
      <c r="I101" s="207"/>
      <c r="J101" s="207"/>
      <c r="K101" s="45" t="s">
        <v>99</v>
      </c>
      <c r="L101" s="45">
        <v>3</v>
      </c>
      <c r="M101" s="45" t="s">
        <v>111</v>
      </c>
      <c r="N101" s="45">
        <v>1</v>
      </c>
      <c r="O101" s="45" t="s">
        <v>114</v>
      </c>
      <c r="P101" s="46">
        <f>H101*L101*N101</f>
        <v>30000</v>
      </c>
    </row>
    <row r="102" spans="1:16" x14ac:dyDescent="0.3">
      <c r="A102" s="212"/>
      <c r="B102" s="218"/>
      <c r="C102" s="212"/>
      <c r="D102" s="212"/>
      <c r="E102" s="225"/>
      <c r="F102" s="226"/>
      <c r="G102" s="44" t="s">
        <v>170</v>
      </c>
      <c r="H102" s="207">
        <v>3000000</v>
      </c>
      <c r="I102" s="207"/>
      <c r="J102" s="207"/>
      <c r="K102" s="128" t="s">
        <v>99</v>
      </c>
      <c r="L102" s="45"/>
      <c r="M102" s="128"/>
      <c r="N102" s="128">
        <v>1</v>
      </c>
      <c r="O102" s="128" t="s">
        <v>114</v>
      </c>
      <c r="P102" s="46">
        <f>H102*N102</f>
        <v>3000000</v>
      </c>
    </row>
    <row r="103" spans="1:16" x14ac:dyDescent="0.3">
      <c r="A103" s="212"/>
      <c r="B103" s="214"/>
      <c r="C103" s="212"/>
      <c r="D103" s="212"/>
      <c r="E103" s="225"/>
      <c r="F103" s="227"/>
      <c r="G103" s="49" t="s">
        <v>171</v>
      </c>
      <c r="H103" s="207">
        <v>10000</v>
      </c>
      <c r="I103" s="207"/>
      <c r="J103" s="207"/>
      <c r="K103" s="45" t="s">
        <v>99</v>
      </c>
      <c r="L103" s="45"/>
      <c r="M103" s="45"/>
      <c r="N103" s="45">
        <v>159</v>
      </c>
      <c r="O103" s="45" t="s">
        <v>277</v>
      </c>
      <c r="P103" s="46">
        <f>H103*N103</f>
        <v>1590000</v>
      </c>
    </row>
    <row r="104" spans="1:16" x14ac:dyDescent="0.3">
      <c r="A104" s="212" t="s">
        <v>240</v>
      </c>
      <c r="B104" s="239" t="s">
        <v>241</v>
      </c>
      <c r="C104" s="239"/>
      <c r="D104" s="240"/>
      <c r="E104" s="39">
        <f>SUM(E105)</f>
        <v>50000000</v>
      </c>
      <c r="F104" s="39">
        <f>SUM(F105)</f>
        <v>50000000</v>
      </c>
      <c r="G104" s="36"/>
      <c r="H104" s="37"/>
      <c r="I104" s="37"/>
      <c r="J104" s="37"/>
      <c r="K104" s="37"/>
      <c r="L104" s="37"/>
      <c r="M104" s="37"/>
      <c r="N104" s="37"/>
      <c r="O104" s="37"/>
      <c r="P104" s="38">
        <f>SUM(P105)</f>
        <v>50000000</v>
      </c>
    </row>
    <row r="105" spans="1:16" x14ac:dyDescent="0.3">
      <c r="A105" s="212"/>
      <c r="B105" s="213" t="s">
        <v>172</v>
      </c>
      <c r="C105" s="245" t="s">
        <v>173</v>
      </c>
      <c r="D105" s="240"/>
      <c r="E105" s="39">
        <f>E108</f>
        <v>50000000</v>
      </c>
      <c r="F105" s="39">
        <f>F108</f>
        <v>50000000</v>
      </c>
      <c r="G105" s="36"/>
      <c r="H105" s="37"/>
      <c r="I105" s="37"/>
      <c r="J105" s="37"/>
      <c r="K105" s="37"/>
      <c r="L105" s="37"/>
      <c r="M105" s="37"/>
      <c r="N105" s="37"/>
      <c r="O105" s="37"/>
      <c r="P105" s="38">
        <f>SUM(P106:P108)</f>
        <v>50000000</v>
      </c>
    </row>
    <row r="106" spans="1:16" hidden="1" x14ac:dyDescent="0.3">
      <c r="A106" s="212"/>
      <c r="B106" s="218"/>
      <c r="C106" s="241"/>
      <c r="D106" s="242"/>
      <c r="E106" s="244"/>
      <c r="F106" s="220"/>
      <c r="G106" s="49"/>
      <c r="H106" s="207"/>
      <c r="I106" s="207"/>
      <c r="J106" s="207"/>
      <c r="K106" s="45"/>
      <c r="L106" s="45"/>
      <c r="M106" s="45"/>
      <c r="N106" s="45"/>
      <c r="O106" s="45"/>
      <c r="P106" s="46"/>
    </row>
    <row r="107" spans="1:16" hidden="1" x14ac:dyDescent="0.3">
      <c r="A107" s="212"/>
      <c r="B107" s="218"/>
      <c r="C107" s="241"/>
      <c r="D107" s="243"/>
      <c r="E107" s="216"/>
      <c r="F107" s="221"/>
      <c r="G107" s="47"/>
      <c r="H107" s="208"/>
      <c r="I107" s="208"/>
      <c r="J107" s="208"/>
      <c r="K107" s="40"/>
      <c r="L107" s="40"/>
      <c r="M107" s="40"/>
      <c r="N107" s="40"/>
      <c r="O107" s="40"/>
      <c r="P107" s="48"/>
    </row>
    <row r="108" spans="1:16" x14ac:dyDescent="0.3">
      <c r="A108" s="212"/>
      <c r="B108" s="214"/>
      <c r="C108" s="68" t="s">
        <v>174</v>
      </c>
      <c r="D108" s="68" t="s">
        <v>174</v>
      </c>
      <c r="E108" s="114">
        <v>50000000</v>
      </c>
      <c r="F108" s="115">
        <f>P108</f>
        <v>50000000</v>
      </c>
      <c r="G108" s="36" t="s">
        <v>174</v>
      </c>
      <c r="H108" s="211">
        <v>50000000</v>
      </c>
      <c r="I108" s="211"/>
      <c r="J108" s="211"/>
      <c r="K108" s="37" t="s">
        <v>99</v>
      </c>
      <c r="L108" s="37"/>
      <c r="M108" s="37"/>
      <c r="N108" s="37">
        <v>1</v>
      </c>
      <c r="O108" s="37" t="s">
        <v>114</v>
      </c>
      <c r="P108" s="38">
        <f>H108*N108</f>
        <v>50000000</v>
      </c>
    </row>
    <row r="109" spans="1:16" x14ac:dyDescent="0.3">
      <c r="A109" s="213" t="s">
        <v>175</v>
      </c>
      <c r="B109" s="228" t="s">
        <v>176</v>
      </c>
      <c r="C109" s="228"/>
      <c r="D109" s="229"/>
      <c r="E109" s="39">
        <f>SUM(E110,E145)</f>
        <v>86819930</v>
      </c>
      <c r="F109" s="115">
        <f>F110+F145</f>
        <v>89422000</v>
      </c>
      <c r="G109" s="36"/>
      <c r="H109" s="37"/>
      <c r="I109" s="37"/>
      <c r="J109" s="37"/>
      <c r="K109" s="37"/>
      <c r="L109" s="37"/>
      <c r="M109" s="37"/>
      <c r="N109" s="37"/>
      <c r="O109" s="37"/>
      <c r="P109" s="38">
        <f>P110+P145</f>
        <v>89422000</v>
      </c>
    </row>
    <row r="110" spans="1:16" x14ac:dyDescent="0.3">
      <c r="A110" s="218"/>
      <c r="B110" s="213" t="s">
        <v>175</v>
      </c>
      <c r="C110" s="230" t="s">
        <v>173</v>
      </c>
      <c r="D110" s="231"/>
      <c r="E110" s="39">
        <f>SUM(E111)</f>
        <v>53581960</v>
      </c>
      <c r="F110" s="115">
        <f>F111</f>
        <v>58025000</v>
      </c>
      <c r="G110" s="36"/>
      <c r="H110" s="37"/>
      <c r="I110" s="37"/>
      <c r="J110" s="37"/>
      <c r="K110" s="37"/>
      <c r="L110" s="37"/>
      <c r="M110" s="37"/>
      <c r="N110" s="37"/>
      <c r="O110" s="37"/>
      <c r="P110" s="38">
        <f>SUM(P111)</f>
        <v>58025000</v>
      </c>
    </row>
    <row r="111" spans="1:16" x14ac:dyDescent="0.3">
      <c r="A111" s="218"/>
      <c r="B111" s="218"/>
      <c r="C111" s="212" t="s">
        <v>177</v>
      </c>
      <c r="D111" s="232" t="s">
        <v>177</v>
      </c>
      <c r="E111" s="222">
        <v>53581960</v>
      </c>
      <c r="F111" s="219">
        <f>P111</f>
        <v>58025000</v>
      </c>
      <c r="G111" s="169" t="s">
        <v>177</v>
      </c>
      <c r="H111" s="168"/>
      <c r="I111" s="168"/>
      <c r="J111" s="168"/>
      <c r="K111" s="168"/>
      <c r="L111" s="168"/>
      <c r="M111" s="168"/>
      <c r="N111" s="168"/>
      <c r="O111" s="168"/>
      <c r="P111" s="46">
        <f>SUM(P112,P114,P119,P126,P135,P144,P137,P130,P140)</f>
        <v>58025000</v>
      </c>
    </row>
    <row r="112" spans="1:16" x14ac:dyDescent="0.3">
      <c r="A112" s="218"/>
      <c r="B112" s="218"/>
      <c r="C112" s="212"/>
      <c r="D112" s="233"/>
      <c r="E112" s="223"/>
      <c r="F112" s="220"/>
      <c r="G112" s="44" t="s">
        <v>291</v>
      </c>
      <c r="H112" s="207">
        <v>3000</v>
      </c>
      <c r="I112" s="207"/>
      <c r="J112" s="207"/>
      <c r="K112" s="45" t="s">
        <v>99</v>
      </c>
      <c r="L112" s="45">
        <v>60</v>
      </c>
      <c r="M112" s="45" t="s">
        <v>111</v>
      </c>
      <c r="N112" s="45">
        <v>12</v>
      </c>
      <c r="O112" s="45" t="s">
        <v>100</v>
      </c>
      <c r="P112" s="46">
        <f>H112*L112*N112</f>
        <v>2160000</v>
      </c>
    </row>
    <row r="113" spans="1:16" x14ac:dyDescent="0.3">
      <c r="A113" s="218"/>
      <c r="B113" s="218"/>
      <c r="C113" s="212"/>
      <c r="D113" s="233"/>
      <c r="E113" s="223"/>
      <c r="F113" s="220"/>
      <c r="G113" s="44"/>
      <c r="H113" s="45"/>
      <c r="I113" s="45"/>
      <c r="J113" s="45"/>
      <c r="K113" s="45"/>
      <c r="L113" s="45"/>
      <c r="M113" s="45"/>
      <c r="N113" s="45"/>
      <c r="O113" s="45"/>
      <c r="P113" s="46"/>
    </row>
    <row r="114" spans="1:16" x14ac:dyDescent="0.3">
      <c r="A114" s="218"/>
      <c r="B114" s="218"/>
      <c r="C114" s="212"/>
      <c r="D114" s="233"/>
      <c r="E114" s="223"/>
      <c r="F114" s="220"/>
      <c r="G114" s="169" t="s">
        <v>178</v>
      </c>
      <c r="H114" s="168"/>
      <c r="I114" s="168"/>
      <c r="J114" s="168"/>
      <c r="K114" s="168"/>
      <c r="L114" s="168"/>
      <c r="M114" s="168"/>
      <c r="N114" s="168"/>
      <c r="O114" s="168"/>
      <c r="P114" s="46">
        <f>SUM(P115:P117)</f>
        <v>2595000</v>
      </c>
    </row>
    <row r="115" spans="1:16" x14ac:dyDescent="0.3">
      <c r="A115" s="218"/>
      <c r="B115" s="218"/>
      <c r="C115" s="212"/>
      <c r="D115" s="233"/>
      <c r="E115" s="223"/>
      <c r="F115" s="220"/>
      <c r="G115" s="44" t="s">
        <v>179</v>
      </c>
      <c r="H115" s="207">
        <v>5000</v>
      </c>
      <c r="I115" s="207"/>
      <c r="J115" s="207"/>
      <c r="K115" s="45" t="s">
        <v>99</v>
      </c>
      <c r="L115" s="45">
        <v>159</v>
      </c>
      <c r="M115" s="45" t="s">
        <v>111</v>
      </c>
      <c r="N115" s="45">
        <v>1</v>
      </c>
      <c r="O115" s="45" t="s">
        <v>114</v>
      </c>
      <c r="P115" s="46">
        <f>H115*L115*N115</f>
        <v>795000</v>
      </c>
    </row>
    <row r="116" spans="1:16" x14ac:dyDescent="0.3">
      <c r="A116" s="218"/>
      <c r="B116" s="218"/>
      <c r="C116" s="212"/>
      <c r="D116" s="233"/>
      <c r="E116" s="223"/>
      <c r="F116" s="220"/>
      <c r="G116" s="44" t="s">
        <v>180</v>
      </c>
      <c r="H116" s="207">
        <v>300000</v>
      </c>
      <c r="I116" s="207"/>
      <c r="J116" s="207"/>
      <c r="K116" s="45" t="s">
        <v>99</v>
      </c>
      <c r="L116" s="45"/>
      <c r="M116" s="45"/>
      <c r="N116" s="45">
        <v>1</v>
      </c>
      <c r="O116" s="45" t="s">
        <v>114</v>
      </c>
      <c r="P116" s="46">
        <f>H116*N116</f>
        <v>300000</v>
      </c>
    </row>
    <row r="117" spans="1:16" x14ac:dyDescent="0.3">
      <c r="A117" s="218"/>
      <c r="B117" s="218"/>
      <c r="C117" s="212"/>
      <c r="D117" s="233"/>
      <c r="E117" s="223"/>
      <c r="F117" s="220"/>
      <c r="G117" s="44" t="s">
        <v>264</v>
      </c>
      <c r="H117" s="207">
        <v>250000</v>
      </c>
      <c r="I117" s="207"/>
      <c r="J117" s="207"/>
      <c r="K117" s="82" t="s">
        <v>99</v>
      </c>
      <c r="L117" s="82"/>
      <c r="M117" s="82"/>
      <c r="N117" s="82">
        <v>6</v>
      </c>
      <c r="O117" s="82" t="s">
        <v>265</v>
      </c>
      <c r="P117" s="46">
        <f>H117*N117</f>
        <v>1500000</v>
      </c>
    </row>
    <row r="118" spans="1:16" x14ac:dyDescent="0.3">
      <c r="A118" s="218"/>
      <c r="B118" s="218"/>
      <c r="C118" s="212"/>
      <c r="D118" s="233"/>
      <c r="E118" s="223"/>
      <c r="F118" s="220"/>
      <c r="G118" s="83"/>
      <c r="H118" s="82"/>
      <c r="I118" s="82"/>
      <c r="J118" s="82"/>
      <c r="K118" s="82"/>
      <c r="L118" s="82"/>
      <c r="M118" s="82"/>
      <c r="N118" s="82"/>
      <c r="O118" s="82"/>
      <c r="P118" s="46"/>
    </row>
    <row r="119" spans="1:16" x14ac:dyDescent="0.3">
      <c r="A119" s="218"/>
      <c r="B119" s="218"/>
      <c r="C119" s="212"/>
      <c r="D119" s="233"/>
      <c r="E119" s="223"/>
      <c r="F119" s="220"/>
      <c r="G119" s="169" t="s">
        <v>181</v>
      </c>
      <c r="H119" s="168"/>
      <c r="I119" s="168"/>
      <c r="J119" s="168"/>
      <c r="K119" s="168"/>
      <c r="L119" s="168"/>
      <c r="M119" s="168"/>
      <c r="N119" s="168"/>
      <c r="O119" s="168"/>
      <c r="P119" s="46">
        <f>SUM(P120:P124)</f>
        <v>14250000</v>
      </c>
    </row>
    <row r="120" spans="1:16" x14ac:dyDescent="0.3">
      <c r="A120" s="218"/>
      <c r="B120" s="218"/>
      <c r="C120" s="212"/>
      <c r="D120" s="233"/>
      <c r="E120" s="223"/>
      <c r="F120" s="220"/>
      <c r="G120" s="44" t="s">
        <v>182</v>
      </c>
      <c r="H120" s="207">
        <v>50000</v>
      </c>
      <c r="I120" s="207"/>
      <c r="J120" s="207"/>
      <c r="K120" s="45" t="s">
        <v>99</v>
      </c>
      <c r="L120" s="45">
        <v>185</v>
      </c>
      <c r="M120" s="45" t="s">
        <v>111</v>
      </c>
      <c r="N120" s="45">
        <v>1</v>
      </c>
      <c r="O120" s="45" t="s">
        <v>114</v>
      </c>
      <c r="P120" s="46">
        <f>H120*L120*N120</f>
        <v>9250000</v>
      </c>
    </row>
    <row r="121" spans="1:16" x14ac:dyDescent="0.3">
      <c r="A121" s="218"/>
      <c r="B121" s="218"/>
      <c r="C121" s="212"/>
      <c r="D121" s="233"/>
      <c r="E121" s="223"/>
      <c r="F121" s="220"/>
      <c r="G121" s="44" t="s">
        <v>183</v>
      </c>
      <c r="H121" s="207">
        <v>100000</v>
      </c>
      <c r="I121" s="207"/>
      <c r="J121" s="207"/>
      <c r="K121" s="45" t="s">
        <v>99</v>
      </c>
      <c r="L121" s="45"/>
      <c r="M121" s="45"/>
      <c r="N121" s="128">
        <v>15</v>
      </c>
      <c r="O121" s="128" t="s">
        <v>61</v>
      </c>
      <c r="P121" s="46">
        <f>H121*N121</f>
        <v>1500000</v>
      </c>
    </row>
    <row r="122" spans="1:16" x14ac:dyDescent="0.3">
      <c r="A122" s="218"/>
      <c r="B122" s="218"/>
      <c r="C122" s="212"/>
      <c r="D122" s="233"/>
      <c r="E122" s="223"/>
      <c r="F122" s="220"/>
      <c r="G122" s="44" t="s">
        <v>184</v>
      </c>
      <c r="H122" s="207">
        <v>50000</v>
      </c>
      <c r="I122" s="207"/>
      <c r="J122" s="207"/>
      <c r="K122" s="45" t="s">
        <v>99</v>
      </c>
      <c r="L122" s="45">
        <v>10</v>
      </c>
      <c r="M122" s="45" t="s">
        <v>111</v>
      </c>
      <c r="N122" s="45">
        <v>1</v>
      </c>
      <c r="O122" s="45" t="s">
        <v>185</v>
      </c>
      <c r="P122" s="46">
        <f>H122*L122*N122</f>
        <v>500000</v>
      </c>
    </row>
    <row r="123" spans="1:16" x14ac:dyDescent="0.3">
      <c r="A123" s="218"/>
      <c r="B123" s="218"/>
      <c r="C123" s="212"/>
      <c r="D123" s="233"/>
      <c r="E123" s="223"/>
      <c r="F123" s="220"/>
      <c r="G123" s="44" t="s">
        <v>186</v>
      </c>
      <c r="H123" s="207">
        <v>15000</v>
      </c>
      <c r="I123" s="207"/>
      <c r="J123" s="207"/>
      <c r="K123" s="45" t="s">
        <v>99</v>
      </c>
      <c r="L123" s="45"/>
      <c r="M123" s="45"/>
      <c r="N123" s="128">
        <v>180</v>
      </c>
      <c r="O123" s="128" t="s">
        <v>187</v>
      </c>
      <c r="P123" s="46">
        <f>H123*N123</f>
        <v>2700000</v>
      </c>
    </row>
    <row r="124" spans="1:16" x14ac:dyDescent="0.3">
      <c r="A124" s="218"/>
      <c r="B124" s="218"/>
      <c r="C124" s="212"/>
      <c r="D124" s="233"/>
      <c r="E124" s="223"/>
      <c r="F124" s="220"/>
      <c r="G124" s="44" t="s">
        <v>188</v>
      </c>
      <c r="H124" s="207">
        <v>300000</v>
      </c>
      <c r="I124" s="207"/>
      <c r="J124" s="207"/>
      <c r="K124" s="45" t="s">
        <v>99</v>
      </c>
      <c r="L124" s="45"/>
      <c r="M124" s="45"/>
      <c r="N124" s="45">
        <v>1</v>
      </c>
      <c r="O124" s="45" t="s">
        <v>185</v>
      </c>
      <c r="P124" s="46">
        <f>H124*N124</f>
        <v>300000</v>
      </c>
    </row>
    <row r="125" spans="1:16" x14ac:dyDescent="0.3">
      <c r="A125" s="218"/>
      <c r="B125" s="218"/>
      <c r="C125" s="212"/>
      <c r="D125" s="233"/>
      <c r="E125" s="223"/>
      <c r="F125" s="220"/>
      <c r="G125" s="44"/>
      <c r="H125" s="63"/>
      <c r="I125" s="63"/>
      <c r="J125" s="63"/>
      <c r="K125" s="45"/>
      <c r="L125" s="45"/>
      <c r="M125" s="45"/>
      <c r="N125" s="45"/>
      <c r="O125" s="45"/>
      <c r="P125" s="46"/>
    </row>
    <row r="126" spans="1:16" x14ac:dyDescent="0.3">
      <c r="A126" s="218"/>
      <c r="B126" s="218"/>
      <c r="C126" s="212"/>
      <c r="D126" s="233"/>
      <c r="E126" s="223"/>
      <c r="F126" s="220"/>
      <c r="G126" s="169" t="s">
        <v>189</v>
      </c>
      <c r="H126" s="63"/>
      <c r="I126" s="63"/>
      <c r="J126" s="63"/>
      <c r="K126" s="168"/>
      <c r="L126" s="168"/>
      <c r="M126" s="168"/>
      <c r="N126" s="168"/>
      <c r="O126" s="168"/>
      <c r="P126" s="46">
        <f>SUM(P127:P128)</f>
        <v>17160000</v>
      </c>
    </row>
    <row r="127" spans="1:16" x14ac:dyDescent="0.3">
      <c r="A127" s="218"/>
      <c r="B127" s="218"/>
      <c r="C127" s="212"/>
      <c r="D127" s="233"/>
      <c r="E127" s="223"/>
      <c r="F127" s="220"/>
      <c r="G127" s="44" t="s">
        <v>190</v>
      </c>
      <c r="H127" s="207">
        <v>20000</v>
      </c>
      <c r="I127" s="207"/>
      <c r="J127" s="207"/>
      <c r="K127" s="45" t="s">
        <v>99</v>
      </c>
      <c r="L127" s="45">
        <v>4</v>
      </c>
      <c r="M127" s="45" t="s">
        <v>191</v>
      </c>
      <c r="N127" s="45">
        <v>12</v>
      </c>
      <c r="O127" s="45" t="s">
        <v>100</v>
      </c>
      <c r="P127" s="46">
        <f>H127*L127*N127</f>
        <v>960000</v>
      </c>
    </row>
    <row r="128" spans="1:16" x14ac:dyDescent="0.3">
      <c r="A128" s="218"/>
      <c r="B128" s="218"/>
      <c r="C128" s="212"/>
      <c r="D128" s="233"/>
      <c r="E128" s="223"/>
      <c r="F128" s="220"/>
      <c r="G128" s="83" t="s">
        <v>266</v>
      </c>
      <c r="H128" s="207">
        <v>50000</v>
      </c>
      <c r="I128" s="207"/>
      <c r="J128" s="207"/>
      <c r="K128" s="82" t="s">
        <v>99</v>
      </c>
      <c r="L128" s="82">
        <v>162</v>
      </c>
      <c r="M128" s="82" t="s">
        <v>259</v>
      </c>
      <c r="N128" s="82">
        <v>2</v>
      </c>
      <c r="O128" s="82" t="s">
        <v>267</v>
      </c>
      <c r="P128" s="46">
        <f>H128*L128*N128</f>
        <v>16200000</v>
      </c>
    </row>
    <row r="129" spans="1:16" x14ac:dyDescent="0.3">
      <c r="A129" s="218"/>
      <c r="B129" s="218"/>
      <c r="C129" s="212"/>
      <c r="D129" s="233"/>
      <c r="E129" s="223"/>
      <c r="F129" s="220"/>
      <c r="G129" s="44"/>
      <c r="H129" s="45"/>
      <c r="I129" s="45"/>
      <c r="J129" s="45"/>
      <c r="K129" s="45"/>
      <c r="L129" s="45"/>
      <c r="M129" s="45"/>
      <c r="N129" s="45"/>
      <c r="O129" s="45"/>
      <c r="P129" s="46"/>
    </row>
    <row r="130" spans="1:16" x14ac:dyDescent="0.3">
      <c r="A130" s="218"/>
      <c r="B130" s="218"/>
      <c r="C130" s="212"/>
      <c r="D130" s="233"/>
      <c r="E130" s="223"/>
      <c r="F130" s="220"/>
      <c r="G130" s="169" t="s">
        <v>292</v>
      </c>
      <c r="H130" s="168"/>
      <c r="I130" s="168"/>
      <c r="J130" s="168"/>
      <c r="K130" s="168"/>
      <c r="L130" s="168"/>
      <c r="M130" s="168"/>
      <c r="N130" s="168"/>
      <c r="O130" s="168"/>
      <c r="P130" s="46">
        <f>SUM(P131:P133)</f>
        <v>8600000</v>
      </c>
    </row>
    <row r="131" spans="1:16" x14ac:dyDescent="0.3">
      <c r="A131" s="218"/>
      <c r="B131" s="218"/>
      <c r="C131" s="212"/>
      <c r="D131" s="233"/>
      <c r="E131" s="223"/>
      <c r="F131" s="220"/>
      <c r="G131" s="44" t="s">
        <v>192</v>
      </c>
      <c r="H131" s="207">
        <v>40000</v>
      </c>
      <c r="I131" s="207"/>
      <c r="J131" s="207"/>
      <c r="K131" s="45" t="s">
        <v>99</v>
      </c>
      <c r="L131" s="45">
        <v>90</v>
      </c>
      <c r="M131" s="45" t="s">
        <v>111</v>
      </c>
      <c r="N131" s="45">
        <v>1</v>
      </c>
      <c r="O131" s="45" t="s">
        <v>114</v>
      </c>
      <c r="P131" s="46">
        <f>H131*L131*N131</f>
        <v>3600000</v>
      </c>
    </row>
    <row r="132" spans="1:16" x14ac:dyDescent="0.3">
      <c r="A132" s="218"/>
      <c r="B132" s="218"/>
      <c r="C132" s="212"/>
      <c r="D132" s="233"/>
      <c r="E132" s="223"/>
      <c r="F132" s="220"/>
      <c r="G132" s="44" t="s">
        <v>193</v>
      </c>
      <c r="H132" s="207">
        <v>15000</v>
      </c>
      <c r="I132" s="207"/>
      <c r="J132" s="207"/>
      <c r="K132" s="45" t="s">
        <v>99</v>
      </c>
      <c r="L132" s="45">
        <v>200</v>
      </c>
      <c r="M132" s="45" t="s">
        <v>111</v>
      </c>
      <c r="N132" s="45">
        <v>1</v>
      </c>
      <c r="O132" s="45" t="s">
        <v>114</v>
      </c>
      <c r="P132" s="46">
        <f>H132*L132*N132</f>
        <v>3000000</v>
      </c>
    </row>
    <row r="133" spans="1:16" x14ac:dyDescent="0.3">
      <c r="A133" s="218"/>
      <c r="B133" s="218"/>
      <c r="C133" s="212"/>
      <c r="D133" s="233"/>
      <c r="E133" s="223"/>
      <c r="F133" s="220"/>
      <c r="G133" s="44" t="s">
        <v>194</v>
      </c>
      <c r="H133" s="207">
        <v>10000</v>
      </c>
      <c r="I133" s="207"/>
      <c r="J133" s="207"/>
      <c r="K133" s="45" t="s">
        <v>99</v>
      </c>
      <c r="L133" s="45">
        <v>200</v>
      </c>
      <c r="M133" s="45" t="s">
        <v>111</v>
      </c>
      <c r="N133" s="45">
        <v>1</v>
      </c>
      <c r="O133" s="45" t="s">
        <v>114</v>
      </c>
      <c r="P133" s="46">
        <f>H133*L133*N133</f>
        <v>2000000</v>
      </c>
    </row>
    <row r="134" spans="1:16" x14ac:dyDescent="0.3">
      <c r="A134" s="218"/>
      <c r="B134" s="218"/>
      <c r="C134" s="212"/>
      <c r="D134" s="233"/>
      <c r="E134" s="223"/>
      <c r="F134" s="220"/>
      <c r="G134" s="44"/>
      <c r="H134" s="45"/>
      <c r="I134" s="45"/>
      <c r="J134" s="45"/>
      <c r="K134" s="45"/>
      <c r="L134" s="45"/>
      <c r="M134" s="45"/>
      <c r="N134" s="45"/>
      <c r="O134" s="45"/>
      <c r="P134" s="46"/>
    </row>
    <row r="135" spans="1:16" x14ac:dyDescent="0.3">
      <c r="A135" s="218"/>
      <c r="B135" s="218"/>
      <c r="C135" s="212"/>
      <c r="D135" s="233"/>
      <c r="E135" s="223"/>
      <c r="F135" s="220"/>
      <c r="G135" s="44" t="s">
        <v>268</v>
      </c>
      <c r="H135" s="207">
        <v>1250000</v>
      </c>
      <c r="I135" s="207"/>
      <c r="J135" s="207"/>
      <c r="K135" s="45" t="s">
        <v>99</v>
      </c>
      <c r="L135" s="45">
        <v>4</v>
      </c>
      <c r="M135" s="45" t="s">
        <v>111</v>
      </c>
      <c r="N135" s="45">
        <v>1</v>
      </c>
      <c r="O135" s="45" t="s">
        <v>114</v>
      </c>
      <c r="P135" s="46">
        <f>H135*L135*N135</f>
        <v>5000000</v>
      </c>
    </row>
    <row r="136" spans="1:16" x14ac:dyDescent="0.3">
      <c r="A136" s="218"/>
      <c r="B136" s="218"/>
      <c r="C136" s="212"/>
      <c r="D136" s="233"/>
      <c r="E136" s="223"/>
      <c r="F136" s="220"/>
      <c r="G136" s="44"/>
      <c r="H136" s="45"/>
      <c r="I136" s="45"/>
      <c r="J136" s="45"/>
      <c r="K136" s="45"/>
      <c r="L136" s="45"/>
      <c r="M136" s="45"/>
      <c r="N136" s="45"/>
      <c r="O136" s="45"/>
      <c r="P136" s="46"/>
    </row>
    <row r="137" spans="1:16" x14ac:dyDescent="0.3">
      <c r="A137" s="218"/>
      <c r="B137" s="218"/>
      <c r="C137" s="212"/>
      <c r="D137" s="233"/>
      <c r="E137" s="223"/>
      <c r="F137" s="220"/>
      <c r="G137" s="44" t="s">
        <v>195</v>
      </c>
      <c r="H137" s="207"/>
      <c r="I137" s="207"/>
      <c r="J137" s="207"/>
      <c r="K137" s="45"/>
      <c r="L137" s="45"/>
      <c r="M137" s="45"/>
      <c r="N137" s="45"/>
      <c r="O137" s="45"/>
      <c r="P137" s="46">
        <f>SUM(P138)</f>
        <v>5000000</v>
      </c>
    </row>
    <row r="138" spans="1:16" x14ac:dyDescent="0.3">
      <c r="A138" s="218"/>
      <c r="B138" s="218"/>
      <c r="C138" s="212"/>
      <c r="D138" s="233"/>
      <c r="E138" s="223"/>
      <c r="F138" s="220"/>
      <c r="G138" s="44" t="s">
        <v>196</v>
      </c>
      <c r="H138" s="207">
        <v>5000000</v>
      </c>
      <c r="I138" s="207"/>
      <c r="J138" s="207"/>
      <c r="K138" s="45" t="s">
        <v>99</v>
      </c>
      <c r="L138" s="45"/>
      <c r="M138" s="45"/>
      <c r="N138" s="128">
        <v>1</v>
      </c>
      <c r="O138" s="128" t="s">
        <v>114</v>
      </c>
      <c r="P138" s="46">
        <f>H138*N138</f>
        <v>5000000</v>
      </c>
    </row>
    <row r="139" spans="1:16" x14ac:dyDescent="0.3">
      <c r="A139" s="218"/>
      <c r="B139" s="218"/>
      <c r="C139" s="212"/>
      <c r="D139" s="233"/>
      <c r="E139" s="223"/>
      <c r="F139" s="220"/>
      <c r="G139" s="44"/>
      <c r="H139" s="207"/>
      <c r="I139" s="207"/>
      <c r="J139" s="207"/>
      <c r="K139" s="45"/>
      <c r="L139" s="45"/>
      <c r="M139" s="45"/>
      <c r="N139" s="45"/>
      <c r="O139" s="45"/>
      <c r="P139" s="46"/>
    </row>
    <row r="140" spans="1:16" x14ac:dyDescent="0.3">
      <c r="A140" s="218"/>
      <c r="B140" s="218"/>
      <c r="C140" s="212"/>
      <c r="D140" s="233"/>
      <c r="E140" s="223"/>
      <c r="F140" s="220"/>
      <c r="G140" s="44" t="s">
        <v>197</v>
      </c>
      <c r="H140" s="45"/>
      <c r="I140" s="45"/>
      <c r="J140" s="45"/>
      <c r="K140" s="45"/>
      <c r="L140" s="45"/>
      <c r="M140" s="45"/>
      <c r="N140" s="45"/>
      <c r="O140" s="45"/>
      <c r="P140" s="46">
        <f>SUM(P141:P142)</f>
        <v>260000</v>
      </c>
    </row>
    <row r="141" spans="1:16" x14ac:dyDescent="0.3">
      <c r="A141" s="218"/>
      <c r="B141" s="218"/>
      <c r="C141" s="212"/>
      <c r="D141" s="233"/>
      <c r="E141" s="223"/>
      <c r="F141" s="220"/>
      <c r="G141" s="44" t="s">
        <v>198</v>
      </c>
      <c r="H141" s="207">
        <v>1000</v>
      </c>
      <c r="I141" s="207"/>
      <c r="J141" s="207"/>
      <c r="K141" s="45" t="s">
        <v>99</v>
      </c>
      <c r="L141" s="45">
        <v>20</v>
      </c>
      <c r="M141" s="45" t="s">
        <v>111</v>
      </c>
      <c r="N141" s="45">
        <v>1</v>
      </c>
      <c r="O141" s="45" t="s">
        <v>114</v>
      </c>
      <c r="P141" s="46">
        <f>H141*L141*N141</f>
        <v>20000</v>
      </c>
    </row>
    <row r="142" spans="1:16" x14ac:dyDescent="0.3">
      <c r="A142" s="218"/>
      <c r="B142" s="218"/>
      <c r="C142" s="212"/>
      <c r="D142" s="233"/>
      <c r="E142" s="223"/>
      <c r="F142" s="220"/>
      <c r="G142" s="44" t="s">
        <v>199</v>
      </c>
      <c r="H142" s="207">
        <v>12000</v>
      </c>
      <c r="I142" s="207"/>
      <c r="J142" s="207"/>
      <c r="K142" s="45" t="s">
        <v>99</v>
      </c>
      <c r="L142" s="45">
        <v>20</v>
      </c>
      <c r="M142" s="45" t="s">
        <v>111</v>
      </c>
      <c r="N142" s="45">
        <v>1</v>
      </c>
      <c r="O142" s="45" t="s">
        <v>269</v>
      </c>
      <c r="P142" s="46">
        <f>H142*L142*N142</f>
        <v>240000</v>
      </c>
    </row>
    <row r="143" spans="1:16" x14ac:dyDescent="0.3">
      <c r="A143" s="218"/>
      <c r="B143" s="218"/>
      <c r="C143" s="212"/>
      <c r="D143" s="233"/>
      <c r="E143" s="223"/>
      <c r="F143" s="220"/>
      <c r="G143" s="44"/>
      <c r="H143" s="45"/>
      <c r="I143" s="45"/>
      <c r="J143" s="45"/>
      <c r="K143" s="45"/>
      <c r="L143" s="45"/>
      <c r="M143" s="45"/>
      <c r="N143" s="45"/>
      <c r="O143" s="45"/>
      <c r="P143" s="46"/>
    </row>
    <row r="144" spans="1:16" x14ac:dyDescent="0.3">
      <c r="A144" s="218"/>
      <c r="B144" s="218"/>
      <c r="C144" s="212"/>
      <c r="D144" s="234"/>
      <c r="E144" s="224"/>
      <c r="F144" s="221"/>
      <c r="G144" s="44" t="s">
        <v>200</v>
      </c>
      <c r="H144" s="207">
        <v>3000000</v>
      </c>
      <c r="I144" s="207"/>
      <c r="J144" s="207"/>
      <c r="K144" s="100" t="s">
        <v>99</v>
      </c>
      <c r="L144" s="100"/>
      <c r="M144" s="100"/>
      <c r="N144" s="128">
        <v>1</v>
      </c>
      <c r="O144" s="128" t="s">
        <v>114</v>
      </c>
      <c r="P144" s="48">
        <f>H144*N144</f>
        <v>3000000</v>
      </c>
    </row>
    <row r="145" spans="1:16" x14ac:dyDescent="0.3">
      <c r="A145" s="218"/>
      <c r="B145" s="218"/>
      <c r="C145" s="230" t="s">
        <v>75</v>
      </c>
      <c r="D145" s="231"/>
      <c r="E145" s="111">
        <f>E146+E147+E149+E150</f>
        <v>33237970</v>
      </c>
      <c r="F145" s="107">
        <f>F146+F147+F149+F150</f>
        <v>31397000</v>
      </c>
      <c r="G145" s="36"/>
      <c r="H145" s="211"/>
      <c r="I145" s="211"/>
      <c r="J145" s="211"/>
      <c r="K145" s="138"/>
      <c r="L145" s="138"/>
      <c r="M145" s="138"/>
      <c r="N145" s="138"/>
      <c r="O145" s="138"/>
      <c r="P145" s="38">
        <f>P146+P147+P149+P150</f>
        <v>31397000</v>
      </c>
    </row>
    <row r="146" spans="1:16" hidden="1" x14ac:dyDescent="0.3">
      <c r="A146" s="218"/>
      <c r="B146" s="218"/>
      <c r="C146" s="141"/>
      <c r="D146" s="98"/>
      <c r="E146" s="109"/>
      <c r="F146" s="106">
        <f>P146</f>
        <v>0</v>
      </c>
      <c r="G146" s="135"/>
      <c r="H146" s="211"/>
      <c r="I146" s="211"/>
      <c r="J146" s="211"/>
      <c r="K146" s="99"/>
      <c r="L146" s="99"/>
      <c r="M146" s="99"/>
      <c r="N146" s="99"/>
      <c r="O146" s="99"/>
      <c r="P146" s="38">
        <v>0</v>
      </c>
    </row>
    <row r="147" spans="1:16" x14ac:dyDescent="0.3">
      <c r="A147" s="218"/>
      <c r="B147" s="218"/>
      <c r="C147" s="218" t="s">
        <v>293</v>
      </c>
      <c r="D147" s="213" t="s">
        <v>201</v>
      </c>
      <c r="E147" s="222">
        <v>10000000</v>
      </c>
      <c r="F147" s="235">
        <f>P147</f>
        <v>12000000</v>
      </c>
      <c r="G147" s="134" t="s">
        <v>201</v>
      </c>
      <c r="H147" s="207"/>
      <c r="I147" s="207"/>
      <c r="J147" s="207"/>
      <c r="K147" s="45"/>
      <c r="L147" s="45"/>
      <c r="M147" s="100"/>
      <c r="N147" s="45"/>
      <c r="O147" s="45"/>
      <c r="P147" s="46">
        <f>SUM(P148)</f>
        <v>12000000</v>
      </c>
    </row>
    <row r="148" spans="1:16" x14ac:dyDescent="0.3">
      <c r="A148" s="218"/>
      <c r="B148" s="218"/>
      <c r="C148" s="218"/>
      <c r="D148" s="214"/>
      <c r="E148" s="224"/>
      <c r="F148" s="236"/>
      <c r="G148" s="47" t="s">
        <v>202</v>
      </c>
      <c r="H148" s="208">
        <v>60000</v>
      </c>
      <c r="I148" s="208"/>
      <c r="J148" s="208"/>
      <c r="K148" s="40" t="s">
        <v>99</v>
      </c>
      <c r="L148" s="40">
        <v>200</v>
      </c>
      <c r="M148" s="40" t="s">
        <v>110</v>
      </c>
      <c r="N148" s="40">
        <v>1</v>
      </c>
      <c r="O148" s="40" t="s">
        <v>114</v>
      </c>
      <c r="P148" s="48">
        <f>H148*L148*N148</f>
        <v>12000000</v>
      </c>
    </row>
    <row r="149" spans="1:16" x14ac:dyDescent="0.3">
      <c r="A149" s="218"/>
      <c r="B149" s="218"/>
      <c r="C149" s="218"/>
      <c r="D149" s="102" t="s">
        <v>203</v>
      </c>
      <c r="E149" s="114">
        <v>11197970</v>
      </c>
      <c r="F149" s="106">
        <f>P149</f>
        <v>7000000</v>
      </c>
      <c r="G149" s="36" t="s">
        <v>270</v>
      </c>
      <c r="H149" s="211">
        <v>7000000</v>
      </c>
      <c r="I149" s="211"/>
      <c r="J149" s="211"/>
      <c r="K149" s="99" t="s">
        <v>99</v>
      </c>
      <c r="L149" s="99"/>
      <c r="M149" s="99" t="s">
        <v>110</v>
      </c>
      <c r="N149" s="99">
        <v>1</v>
      </c>
      <c r="O149" s="99" t="s">
        <v>114</v>
      </c>
      <c r="P149" s="38">
        <f>H149*N149</f>
        <v>7000000</v>
      </c>
    </row>
    <row r="150" spans="1:16" x14ac:dyDescent="0.3">
      <c r="A150" s="218"/>
      <c r="B150" s="218"/>
      <c r="C150" s="218"/>
      <c r="D150" s="237" t="s">
        <v>254</v>
      </c>
      <c r="E150" s="238">
        <v>12040000</v>
      </c>
      <c r="F150" s="235">
        <f>P150</f>
        <v>12397000</v>
      </c>
      <c r="G150" s="104" t="s">
        <v>254</v>
      </c>
      <c r="H150" s="217"/>
      <c r="I150" s="217"/>
      <c r="J150" s="217"/>
      <c r="K150" s="103"/>
      <c r="L150" s="103"/>
      <c r="M150" s="103"/>
      <c r="N150" s="103"/>
      <c r="O150" s="103"/>
      <c r="P150" s="43">
        <f>P151</f>
        <v>12397000</v>
      </c>
    </row>
    <row r="151" spans="1:16" x14ac:dyDescent="0.3">
      <c r="A151" s="218"/>
      <c r="B151" s="218"/>
      <c r="C151" s="214"/>
      <c r="D151" s="237"/>
      <c r="E151" s="238"/>
      <c r="F151" s="236"/>
      <c r="G151" s="50" t="s">
        <v>271</v>
      </c>
      <c r="H151" s="208">
        <v>500</v>
      </c>
      <c r="I151" s="208"/>
      <c r="J151" s="208"/>
      <c r="K151" s="101" t="s">
        <v>135</v>
      </c>
      <c r="L151" s="101"/>
      <c r="M151" s="101"/>
      <c r="N151" s="123">
        <v>24794</v>
      </c>
      <c r="O151" s="123" t="s">
        <v>272</v>
      </c>
      <c r="P151" s="48">
        <f>H151*N151</f>
        <v>12397000</v>
      </c>
    </row>
    <row r="152" spans="1:16" x14ac:dyDescent="0.3">
      <c r="A152" s="263" t="s">
        <v>246</v>
      </c>
      <c r="B152" s="266" t="s">
        <v>255</v>
      </c>
      <c r="C152" s="267"/>
      <c r="D152" s="268"/>
      <c r="E152" s="114">
        <f>E153</f>
        <v>100000</v>
      </c>
      <c r="F152" s="113">
        <f>F153</f>
        <v>100000</v>
      </c>
      <c r="G152" s="54"/>
      <c r="H152" s="208"/>
      <c r="I152" s="208"/>
      <c r="J152" s="208"/>
      <c r="K152" s="40"/>
      <c r="L152" s="40"/>
      <c r="M152" s="40"/>
      <c r="N152" s="40"/>
      <c r="O152" s="40"/>
      <c r="P152" s="48">
        <f>P153</f>
        <v>100000</v>
      </c>
    </row>
    <row r="153" spans="1:16" x14ac:dyDescent="0.3">
      <c r="A153" s="264"/>
      <c r="B153" s="269" t="s">
        <v>246</v>
      </c>
      <c r="C153" s="271" t="s">
        <v>248</v>
      </c>
      <c r="D153" s="268"/>
      <c r="E153" s="110">
        <f>E154</f>
        <v>100000</v>
      </c>
      <c r="F153" s="113">
        <f>F154</f>
        <v>100000</v>
      </c>
      <c r="G153" s="77"/>
      <c r="H153" s="76"/>
      <c r="I153" s="76"/>
      <c r="J153" s="76"/>
      <c r="K153" s="76"/>
      <c r="L153" s="76"/>
      <c r="M153" s="76"/>
      <c r="N153" s="76"/>
      <c r="O153" s="76"/>
      <c r="P153" s="48">
        <f>P154</f>
        <v>100000</v>
      </c>
    </row>
    <row r="154" spans="1:16" x14ac:dyDescent="0.3">
      <c r="A154" s="265"/>
      <c r="B154" s="270"/>
      <c r="C154" s="97" t="s">
        <v>246</v>
      </c>
      <c r="D154" s="78" t="s">
        <v>246</v>
      </c>
      <c r="E154" s="95">
        <v>100000</v>
      </c>
      <c r="F154" s="113">
        <v>100000</v>
      </c>
      <c r="G154" s="54" t="s">
        <v>302</v>
      </c>
      <c r="H154" s="208">
        <v>25000</v>
      </c>
      <c r="I154" s="208"/>
      <c r="J154" s="208"/>
      <c r="K154" s="100" t="s">
        <v>99</v>
      </c>
      <c r="L154" s="100"/>
      <c r="M154" s="100"/>
      <c r="N154" s="128">
        <v>4</v>
      </c>
      <c r="O154" s="128" t="s">
        <v>114</v>
      </c>
      <c r="P154" s="48">
        <f>H154*N154</f>
        <v>100000</v>
      </c>
    </row>
    <row r="155" spans="1:16" x14ac:dyDescent="0.3">
      <c r="A155" s="218" t="s">
        <v>204</v>
      </c>
      <c r="B155" s="209" t="s">
        <v>205</v>
      </c>
      <c r="C155" s="209"/>
      <c r="D155" s="209"/>
      <c r="E155" s="96">
        <f>SUM(E156)</f>
        <v>823566565</v>
      </c>
      <c r="F155" s="115">
        <f>SUM(F156)</f>
        <v>866762652</v>
      </c>
      <c r="G155" s="36"/>
      <c r="H155" s="37"/>
      <c r="I155" s="37"/>
      <c r="J155" s="37"/>
      <c r="K155" s="37"/>
      <c r="L155" s="37"/>
      <c r="M155" s="37"/>
      <c r="N155" s="37"/>
      <c r="O155" s="37"/>
      <c r="P155" s="38">
        <f>P156</f>
        <v>866762652</v>
      </c>
    </row>
    <row r="156" spans="1:16" x14ac:dyDescent="0.3">
      <c r="A156" s="218"/>
      <c r="B156" s="213" t="s">
        <v>206</v>
      </c>
      <c r="C156" s="210" t="s">
        <v>173</v>
      </c>
      <c r="D156" s="210"/>
      <c r="E156" s="39">
        <f>E157+E158+E159</f>
        <v>823566565</v>
      </c>
      <c r="F156" s="115">
        <f>F157+F158+F159</f>
        <v>866762652</v>
      </c>
      <c r="G156" s="36"/>
      <c r="H156" s="37"/>
      <c r="I156" s="37"/>
      <c r="J156" s="37"/>
      <c r="K156" s="37"/>
      <c r="L156" s="37"/>
      <c r="M156" s="37"/>
      <c r="N156" s="37"/>
      <c r="O156" s="37"/>
      <c r="P156" s="38">
        <f>P157+P158+P159</f>
        <v>866762652</v>
      </c>
    </row>
    <row r="157" spans="1:16" x14ac:dyDescent="0.3">
      <c r="A157" s="218"/>
      <c r="B157" s="218"/>
      <c r="C157" s="64" t="s">
        <v>207</v>
      </c>
      <c r="D157" s="64" t="s">
        <v>306</v>
      </c>
      <c r="E157" s="39">
        <v>5000000</v>
      </c>
      <c r="F157" s="115">
        <f>P157</f>
        <v>5000000</v>
      </c>
      <c r="G157" s="36" t="s">
        <v>273</v>
      </c>
      <c r="H157" s="211">
        <v>5000000</v>
      </c>
      <c r="I157" s="211"/>
      <c r="J157" s="211"/>
      <c r="K157" s="37" t="s">
        <v>99</v>
      </c>
      <c r="L157" s="37"/>
      <c r="M157" s="37"/>
      <c r="N157" s="37">
        <v>1</v>
      </c>
      <c r="O157" s="37" t="s">
        <v>114</v>
      </c>
      <c r="P157" s="38">
        <f>H157*N157</f>
        <v>5000000</v>
      </c>
    </row>
    <row r="158" spans="1:16" x14ac:dyDescent="0.3">
      <c r="A158" s="218"/>
      <c r="B158" s="218"/>
      <c r="C158" s="213" t="s">
        <v>238</v>
      </c>
      <c r="D158" s="64" t="s">
        <v>236</v>
      </c>
      <c r="E158" s="39">
        <v>320000000</v>
      </c>
      <c r="F158" s="115">
        <f>P158</f>
        <v>320000000</v>
      </c>
      <c r="G158" s="36" t="s">
        <v>236</v>
      </c>
      <c r="H158" s="211">
        <v>320000000</v>
      </c>
      <c r="I158" s="211"/>
      <c r="J158" s="211"/>
      <c r="K158" s="37" t="s">
        <v>99</v>
      </c>
      <c r="L158" s="37"/>
      <c r="M158" s="37"/>
      <c r="N158" s="37">
        <v>1</v>
      </c>
      <c r="O158" s="37" t="s">
        <v>114</v>
      </c>
      <c r="P158" s="38">
        <f>H158*N158</f>
        <v>320000000</v>
      </c>
    </row>
    <row r="159" spans="1:16" x14ac:dyDescent="0.3">
      <c r="A159" s="214"/>
      <c r="B159" s="214"/>
      <c r="C159" s="214"/>
      <c r="D159" s="71" t="s">
        <v>237</v>
      </c>
      <c r="E159" s="112">
        <v>498566565</v>
      </c>
      <c r="F159" s="115">
        <f>P159</f>
        <v>541762652</v>
      </c>
      <c r="G159" s="36" t="s">
        <v>237</v>
      </c>
      <c r="H159" s="211">
        <v>541762652</v>
      </c>
      <c r="I159" s="211"/>
      <c r="J159" s="211"/>
      <c r="K159" s="72" t="s">
        <v>99</v>
      </c>
      <c r="L159" s="72"/>
      <c r="M159" s="72"/>
      <c r="N159" s="72">
        <v>1</v>
      </c>
      <c r="O159" s="72" t="s">
        <v>114</v>
      </c>
      <c r="P159" s="38">
        <f>H159*N159</f>
        <v>541762652</v>
      </c>
    </row>
    <row r="160" spans="1:16" hidden="1" x14ac:dyDescent="0.3">
      <c r="A160" s="212" t="s">
        <v>208</v>
      </c>
      <c r="B160" s="210" t="s">
        <v>209</v>
      </c>
      <c r="C160" s="210"/>
      <c r="D160" s="210"/>
      <c r="E160" s="39">
        <f>E161</f>
        <v>0</v>
      </c>
      <c r="F160" s="39">
        <f>F161</f>
        <v>0</v>
      </c>
      <c r="G160" s="36"/>
      <c r="H160" s="37"/>
      <c r="I160" s="37"/>
      <c r="J160" s="37"/>
      <c r="K160" s="37"/>
      <c r="L160" s="37"/>
      <c r="M160" s="37"/>
      <c r="N160" s="37"/>
      <c r="O160" s="37"/>
      <c r="P160" s="38">
        <f>P161</f>
        <v>0</v>
      </c>
    </row>
    <row r="161" spans="1:16" hidden="1" x14ac:dyDescent="0.3">
      <c r="A161" s="212"/>
      <c r="B161" s="212" t="s">
        <v>208</v>
      </c>
      <c r="C161" s="210" t="s">
        <v>173</v>
      </c>
      <c r="D161" s="210"/>
      <c r="E161" s="39">
        <f>E162</f>
        <v>0</v>
      </c>
      <c r="F161" s="39">
        <f>P161/1000</f>
        <v>0</v>
      </c>
      <c r="G161" s="36"/>
      <c r="H161" s="37"/>
      <c r="I161" s="37"/>
      <c r="J161" s="37"/>
      <c r="K161" s="37"/>
      <c r="L161" s="37"/>
      <c r="M161" s="37"/>
      <c r="N161" s="37"/>
      <c r="O161" s="37"/>
      <c r="P161" s="38">
        <f>P162</f>
        <v>0</v>
      </c>
    </row>
    <row r="162" spans="1:16" hidden="1" x14ac:dyDescent="0.3">
      <c r="A162" s="213"/>
      <c r="B162" s="213"/>
      <c r="C162" s="213" t="s">
        <v>208</v>
      </c>
      <c r="D162" s="213" t="s">
        <v>208</v>
      </c>
      <c r="E162" s="215">
        <v>0</v>
      </c>
      <c r="F162" s="215">
        <f>P162</f>
        <v>0</v>
      </c>
      <c r="G162" s="44" t="s">
        <v>210</v>
      </c>
      <c r="H162" s="217"/>
      <c r="I162" s="217"/>
      <c r="J162" s="217"/>
      <c r="K162" s="45"/>
      <c r="L162" s="45"/>
      <c r="M162" s="45"/>
      <c r="N162" s="45"/>
      <c r="O162" s="45"/>
      <c r="P162" s="43">
        <f>P163</f>
        <v>0</v>
      </c>
    </row>
    <row r="163" spans="1:16" hidden="1" x14ac:dyDescent="0.3">
      <c r="A163" s="212"/>
      <c r="B163" s="212"/>
      <c r="C163" s="214"/>
      <c r="D163" s="214"/>
      <c r="E163" s="216"/>
      <c r="F163" s="216"/>
      <c r="G163" s="47"/>
      <c r="H163" s="208"/>
      <c r="I163" s="208"/>
      <c r="J163" s="208"/>
      <c r="K163" s="40"/>
      <c r="L163" s="40"/>
      <c r="M163" s="40"/>
      <c r="N163" s="40"/>
      <c r="O163" s="40"/>
      <c r="P163" s="48">
        <v>0</v>
      </c>
    </row>
  </sheetData>
  <mergeCells count="229">
    <mergeCell ref="C97:C99"/>
    <mergeCell ref="D97:D99"/>
    <mergeCell ref="E97:E99"/>
    <mergeCell ref="F97:F99"/>
    <mergeCell ref="H99:J99"/>
    <mergeCell ref="C147:C151"/>
    <mergeCell ref="A1:P1"/>
    <mergeCell ref="A3:A4"/>
    <mergeCell ref="B3:B4"/>
    <mergeCell ref="C3:C4"/>
    <mergeCell ref="D17:D19"/>
    <mergeCell ref="B6:D6"/>
    <mergeCell ref="C7:D7"/>
    <mergeCell ref="G3:O4"/>
    <mergeCell ref="P3:P4"/>
    <mergeCell ref="G5:O5"/>
    <mergeCell ref="A6:A103"/>
    <mergeCell ref="H10:J10"/>
    <mergeCell ref="H16:J16"/>
    <mergeCell ref="E17:E19"/>
    <mergeCell ref="F17:F19"/>
    <mergeCell ref="G18:G19"/>
    <mergeCell ref="J18:L18"/>
    <mergeCell ref="B86:D86"/>
    <mergeCell ref="B87:B103"/>
    <mergeCell ref="B73:D73"/>
    <mergeCell ref="C74:C78"/>
    <mergeCell ref="D74:D77"/>
    <mergeCell ref="E74:E77"/>
    <mergeCell ref="D3:D4"/>
    <mergeCell ref="E3:F3"/>
    <mergeCell ref="A5:D5"/>
    <mergeCell ref="A155:A159"/>
    <mergeCell ref="A152:A154"/>
    <mergeCell ref="B152:D152"/>
    <mergeCell ref="B153:B154"/>
    <mergeCell ref="C153:D153"/>
    <mergeCell ref="B110:B151"/>
    <mergeCell ref="A109:A151"/>
    <mergeCell ref="C158:C159"/>
    <mergeCell ref="B156:B159"/>
    <mergeCell ref="C64:C66"/>
    <mergeCell ref="D64:D66"/>
    <mergeCell ref="E64:E66"/>
    <mergeCell ref="B7:B72"/>
    <mergeCell ref="C8:C20"/>
    <mergeCell ref="D9:D16"/>
    <mergeCell ref="E9:E16"/>
    <mergeCell ref="F9:F16"/>
    <mergeCell ref="F64:F66"/>
    <mergeCell ref="C67:C72"/>
    <mergeCell ref="D67:D72"/>
    <mergeCell ref="H11:J11"/>
    <mergeCell ref="H12:J12"/>
    <mergeCell ref="G23:G25"/>
    <mergeCell ref="H23:J23"/>
    <mergeCell ref="H39:J39"/>
    <mergeCell ref="H49:J49"/>
    <mergeCell ref="H50:J50"/>
    <mergeCell ref="H24:J24"/>
    <mergeCell ref="H25:J25"/>
    <mergeCell ref="H27:J27"/>
    <mergeCell ref="G41:G47"/>
    <mergeCell ref="H72:J72"/>
    <mergeCell ref="H35:J35"/>
    <mergeCell ref="H36:J36"/>
    <mergeCell ref="H37:J37"/>
    <mergeCell ref="H38:J38"/>
    <mergeCell ref="H13:J13"/>
    <mergeCell ref="H14:J14"/>
    <mergeCell ref="H15:J15"/>
    <mergeCell ref="J19:L19"/>
    <mergeCell ref="H20:J20"/>
    <mergeCell ref="H57:J57"/>
    <mergeCell ref="H58:J58"/>
    <mergeCell ref="H55:J55"/>
    <mergeCell ref="H53:J53"/>
    <mergeCell ref="H65:J65"/>
    <mergeCell ref="H66:J66"/>
    <mergeCell ref="E22:E25"/>
    <mergeCell ref="F22:F25"/>
    <mergeCell ref="D26:D32"/>
    <mergeCell ref="E26:E32"/>
    <mergeCell ref="F26:F32"/>
    <mergeCell ref="G27:G32"/>
    <mergeCell ref="H33:J33"/>
    <mergeCell ref="D22:D25"/>
    <mergeCell ref="H29:J29"/>
    <mergeCell ref="H30:J30"/>
    <mergeCell ref="H31:J31"/>
    <mergeCell ref="H32:J32"/>
    <mergeCell ref="D34:D37"/>
    <mergeCell ref="E34:E37"/>
    <mergeCell ref="F34:F37"/>
    <mergeCell ref="G35:G37"/>
    <mergeCell ref="D40:D47"/>
    <mergeCell ref="E40:E47"/>
    <mergeCell ref="F40:F47"/>
    <mergeCell ref="H63:J63"/>
    <mergeCell ref="H68:J68"/>
    <mergeCell ref="D79:D85"/>
    <mergeCell ref="C79:C85"/>
    <mergeCell ref="H59:J59"/>
    <mergeCell ref="C61:C63"/>
    <mergeCell ref="D61:D63"/>
    <mergeCell ref="E61:E63"/>
    <mergeCell ref="F61:F63"/>
    <mergeCell ref="H62:J62"/>
    <mergeCell ref="H60:J60"/>
    <mergeCell ref="H71:J71"/>
    <mergeCell ref="C21:C60"/>
    <mergeCell ref="H28:J28"/>
    <mergeCell ref="H48:J48"/>
    <mergeCell ref="H51:J51"/>
    <mergeCell ref="D52:D54"/>
    <mergeCell ref="E52:E54"/>
    <mergeCell ref="F52:F54"/>
    <mergeCell ref="G53:G54"/>
    <mergeCell ref="D56:D58"/>
    <mergeCell ref="E56:E58"/>
    <mergeCell ref="F56:F58"/>
    <mergeCell ref="G57:G58"/>
    <mergeCell ref="E67:E72"/>
    <mergeCell ref="F67:F72"/>
    <mergeCell ref="H75:J75"/>
    <mergeCell ref="H77:J77"/>
    <mergeCell ref="H81:J81"/>
    <mergeCell ref="H82:J82"/>
    <mergeCell ref="H83:J83"/>
    <mergeCell ref="H84:J84"/>
    <mergeCell ref="F79:F85"/>
    <mergeCell ref="E79:E85"/>
    <mergeCell ref="F74:F77"/>
    <mergeCell ref="H76:J76"/>
    <mergeCell ref="H78:J78"/>
    <mergeCell ref="H87:J87"/>
    <mergeCell ref="H89:J89"/>
    <mergeCell ref="H90:J90"/>
    <mergeCell ref="H92:J92"/>
    <mergeCell ref="H93:J93"/>
    <mergeCell ref="H95:J95"/>
    <mergeCell ref="H91:J91"/>
    <mergeCell ref="H94:J94"/>
    <mergeCell ref="C88:C96"/>
    <mergeCell ref="H142:J142"/>
    <mergeCell ref="H144:J144"/>
    <mergeCell ref="H139:J139"/>
    <mergeCell ref="H123:J123"/>
    <mergeCell ref="H124:J124"/>
    <mergeCell ref="H127:J127"/>
    <mergeCell ref="H131:J131"/>
    <mergeCell ref="H132:J132"/>
    <mergeCell ref="H133:J133"/>
    <mergeCell ref="H135:J135"/>
    <mergeCell ref="H137:J137"/>
    <mergeCell ref="H138:J138"/>
    <mergeCell ref="A104:A108"/>
    <mergeCell ref="B104:D104"/>
    <mergeCell ref="B105:B108"/>
    <mergeCell ref="C106:C107"/>
    <mergeCell ref="D106:D107"/>
    <mergeCell ref="E106:E107"/>
    <mergeCell ref="F106:F107"/>
    <mergeCell ref="H107:J107"/>
    <mergeCell ref="H108:J108"/>
    <mergeCell ref="H106:J106"/>
    <mergeCell ref="C105:D105"/>
    <mergeCell ref="C145:D145"/>
    <mergeCell ref="H146:J146"/>
    <mergeCell ref="D147:D148"/>
    <mergeCell ref="E147:E148"/>
    <mergeCell ref="F147:F148"/>
    <mergeCell ref="H147:J147"/>
    <mergeCell ref="H148:J148"/>
    <mergeCell ref="D150:D151"/>
    <mergeCell ref="E150:E151"/>
    <mergeCell ref="F150:F151"/>
    <mergeCell ref="H150:J150"/>
    <mergeCell ref="H151:J151"/>
    <mergeCell ref="H149:J149"/>
    <mergeCell ref="H145:J145"/>
    <mergeCell ref="H96:J96"/>
    <mergeCell ref="H117:J117"/>
    <mergeCell ref="H128:J128"/>
    <mergeCell ref="C100:C103"/>
    <mergeCell ref="D100:D103"/>
    <mergeCell ref="E100:E103"/>
    <mergeCell ref="F100:F103"/>
    <mergeCell ref="H101:J101"/>
    <mergeCell ref="H103:J103"/>
    <mergeCell ref="H98:J98"/>
    <mergeCell ref="H102:J102"/>
    <mergeCell ref="B109:D109"/>
    <mergeCell ref="C110:D110"/>
    <mergeCell ref="C111:C144"/>
    <mergeCell ref="D111:D144"/>
    <mergeCell ref="E111:E144"/>
    <mergeCell ref="F111:F144"/>
    <mergeCell ref="H112:J112"/>
    <mergeCell ref="H115:J115"/>
    <mergeCell ref="H116:J116"/>
    <mergeCell ref="H120:J120"/>
    <mergeCell ref="H121:J121"/>
    <mergeCell ref="H122:J122"/>
    <mergeCell ref="H141:J141"/>
    <mergeCell ref="H69:J69"/>
    <mergeCell ref="H70:J70"/>
    <mergeCell ref="H152:J152"/>
    <mergeCell ref="H154:J154"/>
    <mergeCell ref="B155:D155"/>
    <mergeCell ref="C156:D156"/>
    <mergeCell ref="H157:J157"/>
    <mergeCell ref="H158:J158"/>
    <mergeCell ref="A160:A163"/>
    <mergeCell ref="B160:D160"/>
    <mergeCell ref="B161:B163"/>
    <mergeCell ref="C161:D161"/>
    <mergeCell ref="C162:C163"/>
    <mergeCell ref="D162:D163"/>
    <mergeCell ref="E162:E163"/>
    <mergeCell ref="F162:F163"/>
    <mergeCell ref="H162:J162"/>
    <mergeCell ref="H163:J163"/>
    <mergeCell ref="H159:J159"/>
    <mergeCell ref="B74:B85"/>
    <mergeCell ref="H85:J85"/>
    <mergeCell ref="F88:F96"/>
    <mergeCell ref="E88:E96"/>
    <mergeCell ref="D88:D96"/>
  </mergeCells>
  <phoneticPr fontId="3" type="noConversion"/>
  <pageMargins left="0.59055118110236227" right="0.59055118110236227" top="0.59055118110236227" bottom="0.59055118110236227" header="0.31496062992125984" footer="0.31496062992125984"/>
  <pageSetup paperSize="9" fitToHeight="0" orientation="landscape" r:id="rId1"/>
  <headerFooter>
    <oddFooter>&amp;R서울특별시립노원시각장애인복지관</oddFooter>
  </headerFooter>
  <rowBreaks count="4" manualBreakCount="4">
    <brk id="63" max="15" man="1"/>
    <brk id="88" max="15" man="1"/>
    <brk id="116" max="15" man="1"/>
    <brk id="14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7"/>
  <sheetViews>
    <sheetView workbookViewId="0">
      <selection sqref="A1:R1"/>
    </sheetView>
  </sheetViews>
  <sheetFormatPr defaultRowHeight="16.5" x14ac:dyDescent="0.3"/>
  <cols>
    <col min="1" max="1" width="6.25" customWidth="1"/>
    <col min="2" max="2" width="14.5" bestFit="1" customWidth="1"/>
    <col min="3" max="3" width="13" customWidth="1"/>
    <col min="4" max="4" width="16.125" customWidth="1"/>
    <col min="5" max="12" width="14.625" customWidth="1"/>
    <col min="13" max="13" width="17.75" customWidth="1"/>
    <col min="14" max="17" width="14.625" customWidth="1"/>
    <col min="18" max="18" width="16.875" bestFit="1" customWidth="1"/>
    <col min="19" max="20" width="0" hidden="1" customWidth="1"/>
  </cols>
  <sheetData>
    <row r="1" spans="1:20" ht="26.25" x14ac:dyDescent="0.3">
      <c r="A1" s="283" t="s">
        <v>294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</row>
    <row r="2" spans="1:20" ht="17.25" x14ac:dyDescent="0.3">
      <c r="A2" s="285" t="s">
        <v>35</v>
      </c>
      <c r="B2" s="286" t="s">
        <v>0</v>
      </c>
      <c r="C2" s="288" t="s">
        <v>1</v>
      </c>
      <c r="D2" s="287" t="s">
        <v>30</v>
      </c>
      <c r="E2" s="284" t="s">
        <v>2</v>
      </c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7" t="s">
        <v>3</v>
      </c>
      <c r="S2" s="281" t="s">
        <v>31</v>
      </c>
      <c r="T2" s="282" t="s">
        <v>32</v>
      </c>
    </row>
    <row r="3" spans="1:20" ht="17.25" x14ac:dyDescent="0.3">
      <c r="A3" s="285"/>
      <c r="B3" s="286"/>
      <c r="C3" s="288"/>
      <c r="D3" s="287"/>
      <c r="E3" s="3" t="s">
        <v>222</v>
      </c>
      <c r="F3" s="3" t="s">
        <v>223</v>
      </c>
      <c r="G3" s="3" t="s">
        <v>224</v>
      </c>
      <c r="H3" s="11" t="s">
        <v>225</v>
      </c>
      <c r="I3" s="11" t="s">
        <v>226</v>
      </c>
      <c r="J3" s="11" t="s">
        <v>227</v>
      </c>
      <c r="K3" s="144" t="s">
        <v>297</v>
      </c>
      <c r="L3" s="11" t="s">
        <v>228</v>
      </c>
      <c r="M3" s="11" t="s">
        <v>296</v>
      </c>
      <c r="N3" s="11" t="s">
        <v>229</v>
      </c>
      <c r="O3" s="11" t="s">
        <v>230</v>
      </c>
      <c r="P3" s="132" t="s">
        <v>276</v>
      </c>
      <c r="Q3" s="3" t="s">
        <v>214</v>
      </c>
      <c r="R3" s="287"/>
      <c r="S3" s="281"/>
      <c r="T3" s="281"/>
    </row>
    <row r="4" spans="1:20" s="121" customFormat="1" ht="17.25" x14ac:dyDescent="0.3">
      <c r="A4" s="116">
        <v>1</v>
      </c>
      <c r="B4" s="117" t="s">
        <v>231</v>
      </c>
      <c r="C4" s="118" t="s">
        <v>295</v>
      </c>
      <c r="D4" s="119">
        <v>2533038840</v>
      </c>
      <c r="E4" s="119">
        <v>0</v>
      </c>
      <c r="F4" s="119">
        <v>0</v>
      </c>
      <c r="G4" s="119">
        <v>0</v>
      </c>
      <c r="H4" s="119">
        <v>0</v>
      </c>
      <c r="I4" s="119">
        <v>0</v>
      </c>
      <c r="J4" s="119">
        <v>0</v>
      </c>
      <c r="K4" s="119">
        <v>0</v>
      </c>
      <c r="L4" s="119">
        <v>479217792</v>
      </c>
      <c r="M4" s="119">
        <v>170034684</v>
      </c>
      <c r="N4" s="119">
        <v>145973448</v>
      </c>
      <c r="O4" s="119">
        <v>14767920</v>
      </c>
      <c r="P4" s="119">
        <v>1800000</v>
      </c>
      <c r="Q4" s="119">
        <v>18000000</v>
      </c>
      <c r="R4" s="119">
        <f>SUM(D4:Q4)</f>
        <v>3362832684</v>
      </c>
      <c r="S4" s="120"/>
      <c r="T4" s="120"/>
    </row>
    <row r="5" spans="1:20" s="121" customFormat="1" ht="17.25" x14ac:dyDescent="0.3">
      <c r="A5" s="116">
        <v>2</v>
      </c>
      <c r="B5" s="117" t="s">
        <v>274</v>
      </c>
      <c r="C5" s="118" t="s">
        <v>62</v>
      </c>
      <c r="D5" s="119">
        <v>41955000</v>
      </c>
      <c r="E5" s="119">
        <v>4342800</v>
      </c>
      <c r="F5" s="119">
        <v>3759820</v>
      </c>
      <c r="G5" s="119">
        <f>140000*12</f>
        <v>1680000</v>
      </c>
      <c r="H5" s="119">
        <v>300000</v>
      </c>
      <c r="I5" s="119">
        <v>300000</v>
      </c>
      <c r="J5" s="119">
        <v>1080000</v>
      </c>
      <c r="K5" s="119">
        <f>200000*12</f>
        <v>2400000</v>
      </c>
      <c r="L5" s="119">
        <v>0</v>
      </c>
      <c r="M5" s="119">
        <v>0</v>
      </c>
      <c r="N5" s="119">
        <v>0</v>
      </c>
      <c r="O5" s="119"/>
      <c r="P5" s="119"/>
      <c r="Q5" s="119">
        <v>0</v>
      </c>
      <c r="R5" s="119">
        <f t="shared" ref="R5:R7" si="0">SUM(D5:Q5)</f>
        <v>55817620</v>
      </c>
      <c r="S5" s="120"/>
      <c r="T5" s="120"/>
    </row>
    <row r="6" spans="1:20" s="121" customFormat="1" ht="17.25" x14ac:dyDescent="0.3">
      <c r="A6" s="118">
        <v>3</v>
      </c>
      <c r="B6" s="117" t="s">
        <v>4</v>
      </c>
      <c r="C6" s="118" t="s">
        <v>63</v>
      </c>
      <c r="D6" s="119">
        <v>37385510</v>
      </c>
      <c r="E6" s="119">
        <v>3886200</v>
      </c>
      <c r="F6" s="119">
        <v>3227420</v>
      </c>
      <c r="G6" s="119">
        <f>140000*12</f>
        <v>1680000</v>
      </c>
      <c r="H6" s="119">
        <v>300000</v>
      </c>
      <c r="I6" s="119">
        <v>300000</v>
      </c>
      <c r="J6" s="119">
        <v>2040000</v>
      </c>
      <c r="K6" s="119">
        <v>0</v>
      </c>
      <c r="L6" s="119">
        <v>0</v>
      </c>
      <c r="M6" s="119">
        <v>0</v>
      </c>
      <c r="N6" s="119">
        <v>0</v>
      </c>
      <c r="O6" s="119"/>
      <c r="P6" s="119"/>
      <c r="Q6" s="119">
        <v>0</v>
      </c>
      <c r="R6" s="119">
        <f t="shared" si="0"/>
        <v>48819130</v>
      </c>
      <c r="S6" s="120"/>
      <c r="T6" s="120"/>
    </row>
    <row r="7" spans="1:20" s="121" customFormat="1" ht="17.25" x14ac:dyDescent="0.3">
      <c r="A7" s="118">
        <v>4</v>
      </c>
      <c r="B7" s="117" t="s">
        <v>4</v>
      </c>
      <c r="C7" s="118" t="s">
        <v>64</v>
      </c>
      <c r="D7" s="119">
        <v>34878000</v>
      </c>
      <c r="E7" s="119">
        <v>3627600</v>
      </c>
      <c r="F7" s="119">
        <v>3027480</v>
      </c>
      <c r="G7" s="119">
        <f>140000*12</f>
        <v>1680000</v>
      </c>
      <c r="H7" s="119">
        <v>300000</v>
      </c>
      <c r="I7" s="119">
        <v>300000</v>
      </c>
      <c r="J7" s="119">
        <v>480000</v>
      </c>
      <c r="K7" s="119">
        <v>0</v>
      </c>
      <c r="L7" s="119">
        <v>0</v>
      </c>
      <c r="M7" s="119">
        <v>0</v>
      </c>
      <c r="N7" s="119">
        <v>0</v>
      </c>
      <c r="O7" s="119"/>
      <c r="P7" s="119"/>
      <c r="Q7" s="119">
        <v>0</v>
      </c>
      <c r="R7" s="119">
        <f t="shared" si="0"/>
        <v>44293080</v>
      </c>
      <c r="S7" s="120"/>
      <c r="T7" s="120"/>
    </row>
  </sheetData>
  <mergeCells count="9">
    <mergeCell ref="S2:S3"/>
    <mergeCell ref="T2:T3"/>
    <mergeCell ref="A1:R1"/>
    <mergeCell ref="E2:Q2"/>
    <mergeCell ref="A2:A3"/>
    <mergeCell ref="B2:B3"/>
    <mergeCell ref="D2:D3"/>
    <mergeCell ref="C2:C3"/>
    <mergeCell ref="R2:R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headerFooter>
    <oddFooter>&amp;R서울시립노원시각장애인복지관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표지</vt:lpstr>
      <vt:lpstr>예산총칙</vt:lpstr>
      <vt:lpstr>총괄표</vt:lpstr>
      <vt:lpstr>세입명세서</vt:lpstr>
      <vt:lpstr>세출명세서</vt:lpstr>
      <vt:lpstr>보수일람표</vt:lpstr>
      <vt:lpstr>예산총칙!Print_Area</vt:lpstr>
      <vt:lpstr>총괄표!Print_Area</vt:lpstr>
      <vt:lpstr>표지!Print_Area</vt:lpstr>
      <vt:lpstr>세입명세서!Print_Titles</vt:lpstr>
      <vt:lpstr>세출명세서!Print_Titles</vt:lpstr>
      <vt:lpstr>예산총칙!Print_Titles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2024-11-20T05:07:57Z</cp:lastPrinted>
  <dcterms:created xsi:type="dcterms:W3CDTF">2018-01-18T03:59:07Z</dcterms:created>
  <dcterms:modified xsi:type="dcterms:W3CDTF">2025-11-19T02:20:30Z</dcterms:modified>
</cp:coreProperties>
</file>